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53222"/>
  <mc:AlternateContent xmlns:mc="http://schemas.openxmlformats.org/markup-compatibility/2006">
    <mc:Choice Requires="x15">
      <x15ac:absPath xmlns:x15ac="http://schemas.microsoft.com/office/spreadsheetml/2010/11/ac" url="C:\Users\Waseem Sarwar\OneDrive\Desktop\Arif Latif\Net &amp; Liquid Capital\"/>
    </mc:Choice>
  </mc:AlternateContent>
  <bookViews>
    <workbookView xWindow="0" yWindow="0" windowWidth="20490" windowHeight="7650" activeTab="3"/>
  </bookViews>
  <sheets>
    <sheet name="Certificate " sheetId="1" r:id="rId1"/>
    <sheet name="Notes" sheetId="3" r:id="rId2"/>
    <sheet name="Debtor,Creditor detail" sheetId="6" r:id="rId3"/>
    <sheet name="investment"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'!$A$1:$G$76</definedName>
    <definedName name="_xlnm.Print_Area" localSheetId="3">#REF!</definedName>
    <definedName name="_xlnm.Print_Area" localSheetId="1">Notes!$A$1:$G$72</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 localSheetId="3">#REF!</definedName>
    <definedName name="_xlnm.Print_Titles" localSheetId="1">#REF!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62913"/>
</workbook>
</file>

<file path=xl/calcChain.xml><?xml version="1.0" encoding="utf-8"?>
<calcChain xmlns="http://schemas.openxmlformats.org/spreadsheetml/2006/main">
  <c r="G63" i="1" l="1"/>
  <c r="G57" i="1"/>
  <c r="G44" i="1"/>
  <c r="G39" i="1"/>
  <c r="E24" i="1"/>
  <c r="G24" i="1" s="1"/>
  <c r="E23" i="1"/>
  <c r="G20" i="1"/>
  <c r="G16" i="1"/>
  <c r="G15" i="1"/>
  <c r="F69" i="3"/>
  <c r="F61" i="3"/>
  <c r="D41" i="3"/>
  <c r="D39" i="3"/>
  <c r="F39" i="3" s="1"/>
  <c r="D38" i="3"/>
  <c r="F38" i="3" s="1"/>
  <c r="D37" i="3"/>
  <c r="F37" i="3" s="1"/>
  <c r="D36" i="3"/>
  <c r="F36" i="3" s="1"/>
  <c r="D35" i="3"/>
  <c r="F35" i="3" s="1"/>
  <c r="F48" i="3"/>
  <c r="L31" i="3"/>
  <c r="L30" i="3"/>
  <c r="L29" i="3"/>
  <c r="L28" i="3"/>
  <c r="L27" i="3"/>
  <c r="D21" i="5"/>
  <c r="D19" i="5"/>
  <c r="D9" i="5"/>
  <c r="D8" i="5"/>
  <c r="D7" i="5"/>
  <c r="D6" i="5"/>
  <c r="D5" i="5"/>
  <c r="J23" i="6"/>
  <c r="L32" i="3" l="1"/>
  <c r="F41" i="3"/>
  <c r="F27" i="3" s="1"/>
  <c r="L33" i="3"/>
  <c r="F28" i="3" s="1"/>
  <c r="D17" i="5"/>
  <c r="F29" i="3" l="1"/>
  <c r="F31" i="3" s="1"/>
  <c r="H69" i="3" s="1"/>
  <c r="L34" i="3"/>
  <c r="A1" i="5"/>
  <c r="A1" i="3"/>
</calcChain>
</file>

<file path=xl/sharedStrings.xml><?xml version="1.0" encoding="utf-8"?>
<sst xmlns="http://schemas.openxmlformats.org/spreadsheetml/2006/main" count="225" uniqueCount="157">
  <si>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</si>
  <si>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</si>
  <si>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</si>
  <si>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</si>
  <si>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</si>
  <si>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</si>
  <si>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</si>
  <si>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</si>
  <si>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</si>
  <si>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</si>
  <si>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</si>
  <si>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</si>
  <si>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</si>
  <si>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</si>
  <si>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</si>
  <si>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</si>
  <si>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</si>
  <si>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</si>
  <si>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</si>
  <si>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</si>
  <si>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</si>
  <si>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</si>
  <si>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</si>
  <si>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</si>
  <si>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</si>
  <si>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</si>
  <si>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</si>
  <si>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</si>
  <si>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</si>
  <si>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</si>
  <si>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</si>
  <si>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</si>
  <si>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</si>
  <si>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</si>
  <si>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</si>
  <si>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</si>
  <si>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</si>
  <si>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</si>
  <si>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</si>
  <si>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</si>
  <si>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</si>
  <si>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</si>
  <si>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</si>
  <si>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</si>
  <si>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</si>
  <si>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</si>
  <si>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</si>
  <si>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</si>
  <si>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</si>
  <si>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CASH IN HAND OR IN BANK</t>
  </si>
  <si>
    <t>TRADE RECEIVABLES</t>
  </si>
  <si>
    <t>INVESTMENTS IN LISTED SECURITIES IN THE NAME OF BROKER</t>
  </si>
  <si>
    <t>TRADE PAYBALES</t>
  </si>
  <si>
    <t>OTHER LIABILITIES</t>
  </si>
  <si>
    <t>Note</t>
  </si>
  <si>
    <t>Company Name</t>
  </si>
  <si>
    <t>No. of shares</t>
  </si>
  <si>
    <t>ACCRUED EXPENSES</t>
  </si>
  <si>
    <t>Accrued liabilities</t>
  </si>
  <si>
    <t>COMPANY NAME</t>
  </si>
  <si>
    <t>NO. OF SHARES</t>
  </si>
  <si>
    <t>MARKET RATE</t>
  </si>
  <si>
    <t>TOTAL VALUE</t>
  </si>
  <si>
    <t>TOTAL</t>
  </si>
  <si>
    <t>Notes to the Net Capital Certificate as at June 30, 2016</t>
  </si>
  <si>
    <t>ARIF LATIF SECURITIES (PVT) LIMITED</t>
  </si>
  <si>
    <t>SEC, PURCHASED ON BEHALF CLIENT</t>
  </si>
  <si>
    <t>LONG TERM LIABILITIES</t>
  </si>
  <si>
    <t xml:space="preserve"> </t>
  </si>
  <si>
    <t>AGING</t>
  </si>
  <si>
    <t xml:space="preserve">DATE </t>
  </si>
  <si>
    <t>CODE</t>
  </si>
  <si>
    <t>TITLE</t>
  </si>
  <si>
    <t>O/Balance</t>
  </si>
  <si>
    <t>Debits</t>
  </si>
  <si>
    <t>Credits</t>
  </si>
  <si>
    <t>DB_ Balances</t>
  </si>
  <si>
    <t>LOAN ACCOUNT (ARIF LATIF)</t>
  </si>
  <si>
    <t>SOBIA ATIF</t>
  </si>
  <si>
    <t>SEEMI ARIF LATIF</t>
  </si>
  <si>
    <t>ARIF LATIF</t>
  </si>
  <si>
    <t>LUBNA RAVID</t>
  </si>
  <si>
    <t>RIZWAN RAZIQ</t>
  </si>
  <si>
    <t>MUHAMMAD NADEEM</t>
  </si>
  <si>
    <t>MAQSOOD AHMED</t>
  </si>
  <si>
    <t>SHAN AHMED</t>
  </si>
  <si>
    <t>HUMERA HAMMAD</t>
  </si>
  <si>
    <t>HASSAN MEHMOOD</t>
  </si>
  <si>
    <t>MUHAMMAD SARWAR KHAWAJA</t>
  </si>
  <si>
    <t>AHMAD NADEEM</t>
  </si>
  <si>
    <t>TABASSUM ZAHOOR</t>
  </si>
  <si>
    <t>SHAUKAT HUSSAIN JAVED</t>
  </si>
  <si>
    <t>HUSSAIN ABDUL REHMAN</t>
  </si>
  <si>
    <t>MUHAMMAD AMIN</t>
  </si>
  <si>
    <t>AHMED PARVIAZ RATTU</t>
  </si>
  <si>
    <t>ZAFAR HUSSAIN</t>
  </si>
  <si>
    <t>FAZAL MUHAMMAD FIRDOUSI</t>
  </si>
  <si>
    <t>ASAD ELAHI</t>
  </si>
  <si>
    <t>FED</t>
  </si>
  <si>
    <t>NCS</t>
  </si>
  <si>
    <t>001A</t>
  </si>
  <si>
    <t>PSX DEPOSITS</t>
  </si>
  <si>
    <t>ARIF ALTIF SEC PVT LTD</t>
  </si>
  <si>
    <t>ATIF ARIF</t>
  </si>
  <si>
    <t>ADEEL ARIF</t>
  </si>
  <si>
    <t>SHAHZAD HASSAN</t>
  </si>
  <si>
    <t>WAQAS MAJID</t>
  </si>
  <si>
    <t>ADEEL AHMED KHAN</t>
  </si>
  <si>
    <t>MUHAMMAD IDREES</t>
  </si>
  <si>
    <t>HUNAID MUHAMMAD QASIM</t>
  </si>
  <si>
    <t>IRFAN UR RAHMAN RAJA</t>
  </si>
  <si>
    <t>MUHAMMAD IMTIAZ HASSAN</t>
  </si>
  <si>
    <t>SABER HUSSAIN</t>
  </si>
  <si>
    <t>BILAL AHMED</t>
  </si>
  <si>
    <t>MUHAMMAD ZIA UL HAQ</t>
  </si>
  <si>
    <t>USMAN GHANI FAIZI</t>
  </si>
  <si>
    <t>MORE THAN 30 DAYS</t>
  </si>
  <si>
    <t>LESS THAN 30 DAYS</t>
  </si>
  <si>
    <t>UMER AHMED</t>
  </si>
  <si>
    <t>MUHAMMAD USAMA MAZHAR</t>
  </si>
  <si>
    <t>M0053</t>
  </si>
  <si>
    <t>BALANCE</t>
  </si>
  <si>
    <t>MORE THAN 14 DAYS</t>
  </si>
  <si>
    <t>LESS THAN 14 DAYS</t>
  </si>
  <si>
    <t>NISHAT CHUNIAN LIMITED</t>
  </si>
  <si>
    <t>RANA AZMAT ALI KHAN</t>
  </si>
  <si>
    <t>DETAIL OF INVESTMENT AS ON 31-06-2019</t>
  </si>
  <si>
    <t>ENGRO FERTILIZER</t>
  </si>
  <si>
    <t>LOTTE CHEMICAL PAK LTD</t>
  </si>
  <si>
    <t>NATIONAL REFINERY LTD</t>
  </si>
  <si>
    <t>SUI NORTHERN GAS PIPELINE</t>
  </si>
  <si>
    <t>ARIF LATIF SECURITIES PVT LTD</t>
  </si>
  <si>
    <t>01/06/19 TO 30/06/19</t>
  </si>
  <si>
    <t>25/06/19</t>
  </si>
  <si>
    <t>28/06/19</t>
  </si>
  <si>
    <t xml:space="preserve">ASIM MUHAMMAD </t>
  </si>
  <si>
    <t>17/06/19  TO 30/06/19</t>
  </si>
  <si>
    <t>17/06/19</t>
  </si>
  <si>
    <t>2106/19</t>
  </si>
  <si>
    <t>19/06/19</t>
  </si>
  <si>
    <t>MEHMOOD AHMAD</t>
  </si>
  <si>
    <t>MUHAMMAD IRFAN</t>
  </si>
  <si>
    <t>MUSTAQ AHMED</t>
  </si>
  <si>
    <t xml:space="preserve">DEFFERED TAX </t>
  </si>
  <si>
    <t>Cr Balances</t>
  </si>
  <si>
    <t>more than 30D</t>
  </si>
  <si>
    <t>M0038</t>
  </si>
  <si>
    <t>ACCRURD LIABILITIES</t>
  </si>
  <si>
    <t>RECEIVABLE</t>
  </si>
  <si>
    <t>PAYABLE</t>
  </si>
  <si>
    <t>to the NET CAPITAL Certificate as at JUNE 30, 2019</t>
  </si>
  <si>
    <t>as at JUNE 30, 2019</t>
  </si>
  <si>
    <t>NET CAPITAL BALANCE AS AT JUNE 30, 2019</t>
  </si>
  <si>
    <t>Hair Cut 15%</t>
  </si>
  <si>
    <t xml:space="preserve">Closing </t>
  </si>
  <si>
    <t>Market Rate</t>
  </si>
  <si>
    <t>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</si>
</sst>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b/>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b/>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5">
    <xf numFmtId="0" fontId="0" fillId="0" borderId="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2" fillId="0" borderId="0" applyNumberFormat="0" applyFill="0" applyBorder="0" applyAlignment="0" applyProtection="0">
      <alignment vertical="top"/>
      <protection locked="0"/>
    </xf>
    <xf numFmtId="0" fontId="6" fillId="0" borderId="0"/>
    <xf numFmtId="0" fontId="13" fillId="3" borderId="0"/>
    <xf numFmtId="0" fontId="6" fillId="0" borderId="0"/>
    <xf numFmtId="0" fontId="13" fillId="3" borderId="0"/>
    <xf numFmtId="0" fontId="4" fillId="0" borderId="0"/>
    <xf numFmtId="0" fontId="6" fillId="0" borderId="0"/>
    <xf numFmtId="0" fontId="6" fillId="0" borderId="0"/>
    <xf numFmtId="0" fontId="4" fillId="0" borderId="0"/>
    <xf numFmtId="0" fontId="8" fillId="0" borderId="0"/>
    <xf numFmtId="0" fontId="6" fillId="0" borderId="0"/>
    <xf numFmtId="0" fontId="4" fillId="0" borderId="0"/>
    <xf numFmtId="0" fontId="6" fillId="0" borderId="0"/>
    <xf numFmtId="9" fontId="6" fillId="0" borderId="0" applyFont="0" applyFill="0" applyBorder="0" applyAlignment="0" applyProtection="0"/>
    <xf numFmtId="0" fontId="6" fillId="0" borderId="0"/>
    <xf numFmtId="0" fontId="18" fillId="0" borderId="0">
      <alignment vertical="top"/>
    </xf>
    <xf numFmtId="0" fontId="6" fillId="0" borderId="0"/>
    <xf numFmtId="0" fontId="18"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5"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38" fontId="20" fillId="4" borderId="0" applyNumberFormat="0" applyBorder="0" applyAlignment="0" applyProtection="0"/>
    <xf numFmtId="0" fontId="21" fillId="0" borderId="7" applyNumberFormat="0" applyAlignment="0" applyProtection="0">
      <alignment horizontal="left" vertical="center"/>
    </xf>
    <xf numFmtId="0" fontId="21" fillId="0" borderId="2">
      <alignment horizontal="left" vertical="center"/>
    </xf>
    <xf numFmtId="10" fontId="20" fillId="5" borderId="8" applyNumberFormat="0" applyBorder="0" applyAlignment="0" applyProtection="0"/>
    <xf numFmtId="169"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alignment vertical="top"/>
    </xf>
    <xf numFmtId="10" fontId="6" fillId="0" borderId="0" applyFont="0" applyFill="0" applyBorder="0" applyAlignment="0" applyProtection="0"/>
    <xf numFmtId="13" fontId="6" fillId="0" borderId="0" applyFont="0" applyFill="0" applyProtection="0"/>
    <xf numFmtId="0" fontId="6" fillId="0" borderId="0"/>
    <xf numFmtId="0" fontId="14" fillId="0" borderId="0">
      <alignment horizontal="center"/>
    </xf>
    <xf numFmtId="0" fontId="7" fillId="0" borderId="0">
      <alignment horizontal="center" vertical="top"/>
    </xf>
    <xf numFmtId="164" fontId="6" fillId="0" borderId="0" applyFont="0" applyFill="0" applyBorder="0" applyAlignment="0" applyProtection="0"/>
    <xf numFmtId="165" fontId="6" fillId="0" borderId="0" applyFont="0" applyFill="0" applyBorder="0" applyAlignment="0" applyProtection="0"/>
    <xf numFmtId="0" fontId="23" fillId="0" borderId="0"/>
    <xf numFmtId="173" fontId="6" fillId="0" borderId="0" applyFont="0" applyFill="0" applyBorder="0" applyAlignment="0" applyProtection="0"/>
    <xf numFmtId="174" fontId="6"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0" fontId="5" fillId="0" borderId="0"/>
    <xf numFmtId="9" fontId="8"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43" fontId="2" fillId="0" borderId="0" applyFont="0" applyFill="0" applyBorder="0" applyAlignment="0" applyProtection="0"/>
  </cellStyleXfs>
  <cellXfs count="156">
    <xf numFmtId="0" fontId="0" fillId="0" borderId="0" xfId="0"/>
    <xf numFmtId="0" fontId="17" fillId="0" borderId="0" xfId="0" applyFont="1" applyAlignment="1">
      <alignment horizontal="left"/>
    </xf>
    <xf numFmtId="0" fontId="25" fillId="0" borderId="0" xfId="0" applyFont="1" applyAlignment="1">
      <alignment horizontal="left"/>
    </xf>
    <xf numFmtId="0" fontId="17" fillId="0" borderId="0" xfId="0" applyFont="1"/>
    <xf numFmtId="0" fontId="26" fillId="0" borderId="0" xfId="0" applyFont="1" applyAlignment="1"/>
    <xf numFmtId="0" fontId="27" fillId="0" borderId="0" xfId="0" applyFont="1" applyAlignment="1">
      <alignment wrapText="1"/>
    </xf>
    <xf numFmtId="0" fontId="17" fillId="0" borderId="0" xfId="0" applyFont="1" applyAlignment="1">
      <alignment horizontal="centerContinuous"/>
    </xf>
    <xf numFmtId="0" fontId="17" fillId="0" borderId="0" xfId="0" applyFont="1" applyAlignment="1"/>
    <xf numFmtId="0" fontId="17" fillId="0" borderId="0" xfId="0" applyFont="1" applyAlignment="1">
      <alignment horizontal="justify"/>
    </xf>
    <xf numFmtId="0" fontId="17" fillId="0" borderId="0" xfId="0" applyFont="1" applyBorder="1" applyAlignment="1">
      <alignment horizontal="centerContinuous"/>
    </xf>
    <xf numFmtId="0" fontId="28" fillId="0" borderId="0" xfId="0" applyFont="1" applyAlignment="1">
      <alignment horizontal="centerContinuous"/>
    </xf>
    <xf numFmtId="0" fontId="10" fillId="0" borderId="0" xfId="1" applyNumberFormat="1" applyFont="1" applyAlignment="1"/>
    <xf numFmtId="0" fontId="10" fillId="0" borderId="0" xfId="0" applyFont="1" applyAlignment="1">
      <alignment horizontal="left"/>
    </xf>
    <xf numFmtId="0" fontId="29" fillId="0" borderId="0" xfId="0" applyFont="1" applyAlignment="1"/>
    <xf numFmtId="0" fontId="9" fillId="0" borderId="0" xfId="0" applyFont="1" applyAlignment="1">
      <alignment horizontal="centerContinuous"/>
    </xf>
    <xf numFmtId="0" fontId="8" fillId="0" borderId="0" xfId="0" applyFont="1" applyAlignment="1">
      <alignment horizontal="centerContinuous"/>
    </xf>
    <xf numFmtId="0" fontId="8" fillId="0" borderId="0" xfId="0" applyFont="1"/>
    <xf numFmtId="0" fontId="8" fillId="0" borderId="0" xfId="0" applyFont="1" applyAlignment="1"/>
    <xf numFmtId="0" fontId="9" fillId="0" borderId="0" xfId="0" applyFont="1" applyBorder="1"/>
    <xf numFmtId="0" fontId="9" fillId="0" borderId="0" xfId="0" applyFont="1" applyBorder="1" applyAlignment="1">
      <alignment horizontal="centerContinuous"/>
    </xf>
    <xf numFmtId="0" fontId="9" fillId="0" borderId="1" xfId="0" applyFont="1" applyBorder="1" applyAlignment="1">
      <alignment horizontal="center"/>
    </xf>
    <xf numFmtId="0" fontId="9" fillId="0" borderId="0" xfId="0" applyFont="1" applyBorder="1" applyAlignment="1">
      <alignment horizontal="center"/>
    </xf>
    <xf numFmtId="0" fontId="11" fillId="0" borderId="0" xfId="0" applyFont="1" applyBorder="1" applyAlignment="1">
      <alignment horizontal="left"/>
    </xf>
    <xf numFmtId="0" fontId="8" fillId="0" borderId="0" xfId="0" applyFont="1" applyBorder="1"/>
    <xf numFmtId="0" fontId="8" fillId="0" borderId="0" xfId="0" applyFont="1" applyBorder="1" applyAlignment="1">
      <alignment horizontal="left"/>
    </xf>
    <xf numFmtId="0" fontId="8" fillId="0" borderId="0" xfId="0" applyFont="1" applyBorder="1" applyAlignment="1">
      <alignment vertical="top"/>
    </xf>
    <xf numFmtId="166" fontId="8" fillId="0" borderId="0" xfId="1" applyNumberFormat="1" applyFont="1" applyFill="1" applyBorder="1" applyAlignment="1">
      <alignment vertical="top"/>
    </xf>
    <xf numFmtId="0" fontId="8" fillId="0" borderId="0" xfId="0" quotePrefix="1" applyFont="1" applyBorder="1" applyAlignment="1">
      <alignment horizontal="center" vertical="top"/>
    </xf>
    <xf numFmtId="0" fontId="24" fillId="0" borderId="0" xfId="0" applyFont="1" applyBorder="1" applyAlignment="1">
      <alignment horizontal="justify" vertical="top"/>
    </xf>
    <xf numFmtId="166" fontId="24" fillId="0" borderId="0" xfId="1" applyNumberFormat="1" applyFont="1" applyFill="1" applyBorder="1" applyAlignment="1">
      <alignment vertical="top"/>
    </xf>
    <xf numFmtId="0" fontId="8" fillId="0" borderId="0" xfId="0" applyFont="1" applyBorder="1" applyAlignment="1">
      <alignment horizontal="center" vertical="top"/>
    </xf>
    <xf numFmtId="166" fontId="24" fillId="0" borderId="0" xfId="1" applyNumberFormat="1" applyFont="1" applyBorder="1" applyAlignment="1">
      <alignment horizontal="justify" vertical="top"/>
    </xf>
    <xf numFmtId="166" fontId="8" fillId="2" borderId="0" xfId="1" applyNumberFormat="1" applyFont="1" applyFill="1" applyBorder="1" applyAlignment="1">
      <alignment vertical="top"/>
    </xf>
    <xf numFmtId="0" fontId="8" fillId="0" borderId="0" xfId="0" applyFont="1" applyBorder="1" applyAlignment="1">
      <alignment horizontal="justify" vertical="top"/>
    </xf>
    <xf numFmtId="0" fontId="8" fillId="0" borderId="0" xfId="0" applyFont="1" applyBorder="1" applyAlignment="1">
      <alignment vertical="center" wrapText="1"/>
    </xf>
    <xf numFmtId="0" fontId="8" fillId="0" borderId="0" xfId="0" applyFont="1" applyBorder="1" applyAlignment="1">
      <alignment horizontal="justify" vertical="top"/>
    </xf>
    <xf numFmtId="0" fontId="8" fillId="0" borderId="0" xfId="0" applyFont="1" applyBorder="1" applyAlignment="1">
      <alignment vertical="justify" wrapText="1"/>
    </xf>
    <xf numFmtId="0" fontId="8" fillId="0" borderId="0" xfId="0" applyFont="1" applyBorder="1" applyAlignment="1">
      <alignment wrapText="1"/>
    </xf>
    <xf numFmtId="0" fontId="8" fillId="0" borderId="0" xfId="0" applyFont="1" applyBorder="1" applyAlignment="1">
      <alignment horizontal="left" vertical="top" wrapText="1"/>
    </xf>
    <xf numFmtId="166" fontId="8" fillId="2" borderId="0" xfId="1" applyNumberFormat="1" applyFont="1" applyFill="1" applyBorder="1" applyAlignment="1"/>
    <xf numFmtId="0" fontId="9" fillId="0" borderId="0" xfId="0" quotePrefix="1" applyFont="1" applyBorder="1" applyAlignment="1">
      <alignment horizontal="left" vertical="top"/>
    </xf>
    <xf numFmtId="0" fontId="15" fillId="0" borderId="0" xfId="0" applyFont="1" applyBorder="1" applyAlignment="1">
      <alignment horizontal="justify" vertical="top"/>
    </xf>
    <xf numFmtId="166" fontId="8" fillId="2" borderId="2" xfId="1" applyNumberFormat="1" applyFont="1" applyFill="1" applyBorder="1" applyAlignment="1">
      <alignment vertical="top"/>
    </xf>
    <xf numFmtId="0" fontId="9" fillId="0" borderId="0" xfId="0" applyFont="1" applyBorder="1" applyAlignment="1">
      <alignment vertical="top"/>
    </xf>
    <xf numFmtId="0" fontId="15" fillId="0" borderId="0" xfId="0" applyFont="1" applyBorder="1" applyAlignment="1">
      <alignment vertical="top"/>
    </xf>
    <xf numFmtId="166" fontId="8" fillId="0" borderId="0" xfId="0" applyNumberFormat="1" applyFont="1"/>
    <xf numFmtId="166" fontId="15" fillId="0" borderId="3" xfId="1" applyNumberFormat="1" applyFont="1" applyFill="1" applyBorder="1" applyAlignment="1">
      <alignment vertical="top"/>
    </xf>
    <xf numFmtId="166" fontId="15" fillId="0" borderId="4" xfId="1" applyNumberFormat="1" applyFont="1" applyFill="1" applyBorder="1" applyAlignment="1">
      <alignment vertical="top"/>
    </xf>
    <xf numFmtId="166" fontId="15" fillId="0" borderId="5" xfId="1" applyNumberFormat="1" applyFont="1" applyFill="1" applyBorder="1" applyAlignment="1">
      <alignment vertical="top"/>
    </xf>
    <xf numFmtId="166" fontId="15" fillId="0" borderId="0" xfId="1" applyNumberFormat="1" applyFont="1" applyFill="1" applyBorder="1" applyAlignment="1">
      <alignment vertical="top"/>
    </xf>
    <xf numFmtId="0" fontId="9" fillId="0" borderId="0" xfId="0" applyFont="1" applyBorder="1" applyAlignment="1">
      <alignment horizontal="left"/>
    </xf>
    <xf numFmtId="0" fontId="9" fillId="0" borderId="0" xfId="0" applyFont="1" applyBorder="1" applyAlignment="1"/>
    <xf numFmtId="0" fontId="16" fillId="0" borderId="0" xfId="0" applyFont="1" applyBorder="1" applyAlignment="1"/>
    <xf numFmtId="166" fontId="9" fillId="2" borderId="6" xfId="1" applyNumberFormat="1" applyFont="1" applyFill="1" applyBorder="1" applyAlignment="1"/>
    <xf numFmtId="0" fontId="8" fillId="0" borderId="0" xfId="0" applyFont="1" applyBorder="1" applyAlignment="1">
      <alignment horizontal="center"/>
    </xf>
    <xf numFmtId="166" fontId="8" fillId="0" borderId="0" xfId="1" applyNumberFormat="1" applyFont="1" applyBorder="1"/>
    <xf numFmtId="0" fontId="8" fillId="0" borderId="0" xfId="0" applyFont="1" applyBorder="1" applyAlignment="1">
      <alignment vertical="top" wrapText="1"/>
    </xf>
    <xf numFmtId="0" fontId="8" fillId="0" borderId="0" xfId="0" applyFont="1" applyBorder="1" applyAlignment="1">
      <alignment horizontal="left" vertical="top"/>
    </xf>
    <xf numFmtId="0" fontId="17" fillId="0" borderId="0" xfId="0" quotePrefix="1" applyFont="1"/>
    <xf numFmtId="0" fontId="17" fillId="0" borderId="0" xfId="0" applyFont="1" applyAlignment="1">
      <alignment horizontal="justify"/>
    </xf>
    <xf numFmtId="0" fontId="8" fillId="0" borderId="0" xfId="0" applyFont="1" applyFill="1" applyAlignment="1"/>
    <xf numFmtId="166" fontId="8" fillId="0" borderId="0" xfId="1" applyNumberFormat="1" applyFont="1" applyFill="1"/>
    <xf numFmtId="166" fontId="8" fillId="0" borderId="0" xfId="1" applyNumberFormat="1" applyFont="1" applyFill="1" applyAlignment="1">
      <alignment horizontal="center"/>
    </xf>
    <xf numFmtId="166" fontId="11" fillId="0" borderId="0" xfId="1" applyNumberFormat="1" applyFont="1" applyFill="1" applyBorder="1" applyAlignment="1">
      <alignment horizontal="center"/>
    </xf>
    <xf numFmtId="0" fontId="30" fillId="0" borderId="0" xfId="0" applyFont="1" applyFill="1" applyAlignment="1"/>
    <xf numFmtId="166" fontId="8" fillId="0" borderId="0" xfId="1" applyNumberFormat="1" applyFont="1" applyFill="1" applyBorder="1"/>
    <xf numFmtId="166" fontId="31" fillId="0" borderId="0" xfId="1" applyNumberFormat="1" applyFont="1" applyFill="1"/>
    <xf numFmtId="49" fontId="8" fillId="0" borderId="0" xfId="1" applyNumberFormat="1" applyFont="1" applyFill="1"/>
    <xf numFmtId="166" fontId="31" fillId="0" borderId="0" xfId="1" applyNumberFormat="1" applyFont="1" applyFill="1" applyBorder="1"/>
    <xf numFmtId="0" fontId="8" fillId="0" borderId="0" xfId="0" applyFont="1" applyBorder="1" applyAlignment="1">
      <alignment horizontal="left" vertical="top" wrapText="1"/>
    </xf>
    <xf numFmtId="166" fontId="8" fillId="0" borderId="9" xfId="1" applyNumberFormat="1" applyFont="1" applyFill="1" applyBorder="1" applyAlignment="1">
      <alignment vertical="top"/>
    </xf>
    <xf numFmtId="166" fontId="8" fillId="0" borderId="10" xfId="1" applyNumberFormat="1" applyFont="1" applyFill="1" applyBorder="1"/>
    <xf numFmtId="166" fontId="8" fillId="0" borderId="4" xfId="1" applyNumberFormat="1" applyFont="1" applyFill="1" applyBorder="1" applyAlignment="1">
      <alignment vertical="top"/>
    </xf>
    <xf numFmtId="166" fontId="8" fillId="2" borderId="11" xfId="1" applyNumberFormat="1" applyFont="1" applyFill="1" applyBorder="1" applyAlignment="1">
      <alignment vertical="top"/>
    </xf>
    <xf numFmtId="166" fontId="8" fillId="2" borderId="0" xfId="1" applyNumberFormat="1" applyFont="1" applyFill="1" applyBorder="1" applyAlignment="1">
      <alignment horizontal="center" vertical="top"/>
    </xf>
    <xf numFmtId="0" fontId="8" fillId="0" borderId="0" xfId="0" applyFont="1" applyBorder="1" applyAlignment="1">
      <alignment horizontal="left" vertical="top" wrapText="1"/>
    </xf>
    <xf numFmtId="0" fontId="17" fillId="0" borderId="0" xfId="0" applyFont="1" applyAlignment="1">
      <alignment horizontal="justify"/>
    </xf>
    <xf numFmtId="166" fontId="8" fillId="0" borderId="3" xfId="1" applyNumberFormat="1" applyFont="1" applyFill="1" applyBorder="1" applyAlignment="1">
      <alignment horizontal="center" vertical="center"/>
    </xf>
    <xf numFmtId="166" fontId="8" fillId="2" borderId="3" xfId="1" applyNumberFormat="1" applyFont="1" applyFill="1" applyBorder="1" applyAlignment="1">
      <alignment vertical="top"/>
    </xf>
    <xf numFmtId="166" fontId="8" fillId="2" borderId="5" xfId="1" applyNumberFormat="1" applyFont="1" applyFill="1" applyBorder="1" applyAlignment="1">
      <alignment vertical="top"/>
    </xf>
    <xf numFmtId="166" fontId="8" fillId="0" borderId="11" xfId="1" applyNumberFormat="1" applyFont="1" applyFill="1" applyBorder="1" applyAlignment="1">
      <alignment vertical="top"/>
    </xf>
    <xf numFmtId="166" fontId="9" fillId="2" borderId="0" xfId="1" applyNumberFormat="1" applyFont="1" applyFill="1" applyBorder="1" applyAlignment="1"/>
    <xf numFmtId="0" fontId="8" fillId="0" borderId="0" xfId="0" applyFont="1" applyBorder="1" applyAlignment="1">
      <alignment horizontal="left" vertical="top" wrapText="1"/>
    </xf>
    <xf numFmtId="166" fontId="8" fillId="2" borderId="0" xfId="1" applyNumberFormat="1" applyFont="1" applyFill="1" applyBorder="1" applyAlignment="1">
      <alignment horizontal="center" vertical="center"/>
    </xf>
    <xf numFmtId="166" fontId="8" fillId="0" borderId="12" xfId="1" applyNumberFormat="1" applyFont="1" applyFill="1" applyBorder="1"/>
    <xf numFmtId="166" fontId="8" fillId="0" borderId="12" xfId="1" applyNumberFormat="1" applyFont="1" applyFill="1" applyBorder="1" applyAlignment="1">
      <alignment vertical="top"/>
    </xf>
    <xf numFmtId="166" fontId="8" fillId="2" borderId="0" xfId="1" applyNumberFormat="1" applyFont="1" applyFill="1" applyBorder="1" applyAlignment="1">
      <alignment horizontal="center"/>
    </xf>
    <xf numFmtId="0" fontId="8" fillId="0" borderId="0" xfId="0" applyFont="1" applyBorder="1" applyAlignment="1">
      <alignment horizontal="left" vertical="top" wrapText="1"/>
    </xf>
    <xf numFmtId="0" fontId="8" fillId="0" borderId="0" xfId="0" applyFont="1" applyBorder="1" applyAlignment="1">
      <alignment horizontal="left" vertical="top" wrapText="1"/>
    </xf>
    <xf numFmtId="166" fontId="8" fillId="0" borderId="6" xfId="1" applyNumberFormat="1" applyFont="1" applyFill="1" applyBorder="1" applyAlignment="1">
      <alignment vertical="top"/>
    </xf>
    <xf numFmtId="0" fontId="9" fillId="0" borderId="0" xfId="0" applyFont="1" applyAlignment="1">
      <alignment horizontal="center"/>
    </xf>
    <xf numFmtId="0" fontId="9" fillId="0" borderId="0" xfId="0" applyFont="1" applyBorder="1" applyAlignment="1">
      <alignment horizontal="left" vertical="top" wrapText="1"/>
    </xf>
    <xf numFmtId="0" fontId="8" fillId="0" borderId="0" xfId="0" applyFont="1" applyBorder="1" applyAlignment="1">
      <alignment horizontal="center" vertical="center" wrapText="1"/>
    </xf>
    <xf numFmtId="166" fontId="8" fillId="0" borderId="0" xfId="1" applyNumberFormat="1" applyFont="1" applyFill="1" applyBorder="1" applyAlignment="1">
      <alignment horizontal="center" vertical="top" wrapText="1"/>
    </xf>
    <xf numFmtId="0" fontId="8" fillId="0" borderId="0" xfId="0" applyFont="1" applyBorder="1" applyAlignment="1">
      <alignment horizontal="center" vertical="top" wrapText="1"/>
    </xf>
    <xf numFmtId="0" fontId="9" fillId="0" borderId="8" xfId="0" applyFont="1" applyBorder="1" applyAlignment="1">
      <alignment horizontal="center" vertical="center" wrapText="1"/>
    </xf>
    <xf numFmtId="166" fontId="9" fillId="0" borderId="8" xfId="1" applyNumberFormat="1" applyFont="1" applyFill="1" applyBorder="1" applyAlignment="1">
      <alignment horizontal="center" vertical="center" wrapText="1"/>
    </xf>
    <xf numFmtId="43" fontId="8" fillId="0" borderId="0" xfId="1" applyNumberFormat="1" applyFont="1" applyFill="1" applyBorder="1" applyAlignment="1">
      <alignment vertical="top"/>
    </xf>
    <xf numFmtId="0" fontId="9" fillId="0" borderId="0" xfId="0" applyFont="1" applyAlignment="1">
      <alignment horizontal="center" vertical="center"/>
    </xf>
    <xf numFmtId="166" fontId="8" fillId="0" borderId="6" xfId="1" applyNumberFormat="1" applyFont="1" applyBorder="1" applyAlignment="1">
      <alignment horizontal="center" vertical="top" wrapText="1"/>
    </xf>
    <xf numFmtId="0" fontId="28" fillId="0" borderId="0" xfId="0" applyFont="1" applyAlignment="1">
      <alignment horizontal="center"/>
    </xf>
    <xf numFmtId="0" fontId="28" fillId="0" borderId="0" xfId="0" applyFont="1" applyAlignment="1">
      <alignment horizontal="left"/>
    </xf>
    <xf numFmtId="0" fontId="17" fillId="0" borderId="0" xfId="0" applyFont="1" applyBorder="1" applyAlignment="1">
      <alignment horizontal="center"/>
    </xf>
    <xf numFmtId="0" fontId="17" fillId="0" borderId="0" xfId="0" applyFont="1" applyBorder="1" applyAlignment="1">
      <alignment horizontal="right"/>
    </xf>
    <xf numFmtId="0" fontId="3" fillId="0" borderId="0" xfId="70"/>
    <xf numFmtId="0" fontId="34" fillId="0" borderId="0" xfId="70" applyFont="1" applyAlignment="1">
      <alignment vertical="center"/>
    </xf>
    <xf numFmtId="43" fontId="34" fillId="0" borderId="0" xfId="71" applyFont="1" applyAlignment="1">
      <alignment vertical="center"/>
    </xf>
    <xf numFmtId="0" fontId="35" fillId="0" borderId="13" xfId="70" applyFont="1" applyBorder="1" applyAlignment="1">
      <alignment horizontal="center" vertical="center"/>
    </xf>
    <xf numFmtId="43" fontId="35" fillId="0" borderId="14" xfId="71" applyFont="1" applyBorder="1" applyAlignment="1">
      <alignment horizontal="center" vertical="center" wrapText="1"/>
    </xf>
    <xf numFmtId="0" fontId="35" fillId="0" borderId="14" xfId="70" applyFont="1" applyBorder="1" applyAlignment="1">
      <alignment horizontal="center" vertical="center" wrapText="1"/>
    </xf>
    <xf numFmtId="0" fontId="35" fillId="0" borderId="15" xfId="70" applyFont="1" applyBorder="1" applyAlignment="1">
      <alignment horizontal="center" vertical="center" wrapText="1"/>
    </xf>
    <xf numFmtId="0" fontId="34" fillId="0" borderId="16" xfId="70" applyFont="1" applyBorder="1" applyAlignment="1">
      <alignment vertical="center"/>
    </xf>
    <xf numFmtId="0" fontId="36" fillId="0" borderId="16" xfId="70" applyFont="1" applyBorder="1" applyAlignment="1">
      <alignment vertical="center" wrapText="1"/>
    </xf>
    <xf numFmtId="0" fontId="34" fillId="0" borderId="19" xfId="70" applyFont="1" applyBorder="1" applyAlignment="1">
      <alignment vertical="center"/>
    </xf>
    <xf numFmtId="0" fontId="35" fillId="0" borderId="20" xfId="70" applyFont="1" applyBorder="1" applyAlignment="1">
      <alignment horizontal="center" vertical="center"/>
    </xf>
    <xf numFmtId="166" fontId="34" fillId="0" borderId="8" xfId="1" applyNumberFormat="1" applyFont="1" applyFill="1" applyBorder="1" applyAlignment="1">
      <alignment vertical="center"/>
    </xf>
    <xf numFmtId="166" fontId="34" fillId="0" borderId="17" xfId="1" applyNumberFormat="1" applyFont="1" applyBorder="1" applyAlignment="1">
      <alignment vertical="center"/>
    </xf>
    <xf numFmtId="166" fontId="34" fillId="0" borderId="18" xfId="1" applyNumberFormat="1" applyFont="1" applyBorder="1" applyAlignment="1">
      <alignment vertical="center"/>
    </xf>
    <xf numFmtId="166" fontId="34" fillId="0" borderId="3" xfId="1" applyNumberFormat="1" applyFont="1" applyFill="1" applyBorder="1" applyAlignment="1">
      <alignment vertical="center"/>
    </xf>
    <xf numFmtId="166" fontId="34" fillId="0" borderId="3" xfId="1" applyNumberFormat="1" applyFont="1" applyBorder="1" applyAlignment="1">
      <alignment vertical="center"/>
    </xf>
    <xf numFmtId="166" fontId="35" fillId="0" borderId="21" xfId="1" applyNumberFormat="1" applyFont="1" applyBorder="1" applyAlignment="1">
      <alignment vertical="center"/>
    </xf>
    <xf numFmtId="166" fontId="34" fillId="0" borderId="22" xfId="1" applyNumberFormat="1" applyFont="1" applyBorder="1" applyAlignment="1">
      <alignment vertical="center"/>
    </xf>
    <xf numFmtId="166" fontId="30" fillId="0" borderId="6" xfId="0" applyNumberFormat="1" applyFont="1" applyBorder="1" applyAlignment="1">
      <alignment horizontal="justify" vertical="top"/>
    </xf>
    <xf numFmtId="0" fontId="8" fillId="0" borderId="0" xfId="0" applyFont="1" applyBorder="1" applyAlignment="1">
      <alignment horizontal="left" vertical="top" wrapText="1"/>
    </xf>
    <xf numFmtId="0" fontId="37" fillId="0" borderId="0" xfId="73" applyFont="1" applyFill="1"/>
    <xf numFmtId="0" fontId="38" fillId="0" borderId="0" xfId="0" applyFont="1"/>
    <xf numFmtId="0" fontId="0" fillId="0" borderId="0" xfId="0" applyAlignment="1">
      <alignment horizontal="center"/>
    </xf>
    <xf numFmtId="0" fontId="0" fillId="0" borderId="0" xfId="0" applyFont="1" applyAlignment="1">
      <alignment horizontal="center"/>
    </xf>
    <xf numFmtId="14" fontId="0" fillId="0" borderId="0" xfId="0" applyNumberFormat="1" applyFont="1"/>
    <xf numFmtId="14" fontId="0" fillId="0" borderId="0" xfId="0" applyNumberFormat="1"/>
    <xf numFmtId="0" fontId="38" fillId="0" borderId="0" xfId="0" applyFont="1" applyAlignment="1">
      <alignment horizontal="center"/>
    </xf>
    <xf numFmtId="166" fontId="38" fillId="0" borderId="0" xfId="1" applyNumberFormat="1" applyFont="1"/>
    <xf numFmtId="166" fontId="37" fillId="0" borderId="0" xfId="1" applyNumberFormat="1" applyFont="1" applyFill="1"/>
    <xf numFmtId="166" fontId="0" fillId="0" borderId="0" xfId="1" applyNumberFormat="1" applyFont="1" applyAlignment="1">
      <alignment horizontal="right"/>
    </xf>
    <xf numFmtId="166" fontId="0" fillId="0" borderId="0" xfId="1" applyNumberFormat="1" applyFont="1"/>
    <xf numFmtId="166" fontId="38" fillId="0" borderId="0" xfId="1" applyNumberFormat="1" applyFont="1" applyAlignment="1">
      <alignment horizontal="right"/>
    </xf>
    <xf numFmtId="166" fontId="37" fillId="0" borderId="0" xfId="73" applyNumberFormat="1" applyFont="1" applyFill="1"/>
    <xf numFmtId="43" fontId="8" fillId="0" borderId="0" xfId="0" applyNumberFormat="1" applyFont="1"/>
    <xf numFmtId="43" fontId="34" fillId="0" borderId="8" xfId="1" applyFont="1" applyFill="1" applyBorder="1" applyAlignment="1">
      <alignment vertical="center"/>
    </xf>
    <xf numFmtId="0" fontId="1" fillId="0" borderId="0" xfId="70" applyFont="1"/>
    <xf numFmtId="9" fontId="34" fillId="0" borderId="0" xfId="71" applyNumberFormat="1" applyFont="1" applyAlignment="1">
      <alignment vertical="center"/>
    </xf>
    <xf numFmtId="166" fontId="3" fillId="0" borderId="0" xfId="70" applyNumberFormat="1"/>
    <xf numFmtId="166" fontId="8" fillId="0" borderId="0" xfId="1" applyNumberFormat="1" applyFont="1"/>
    <xf numFmtId="0" fontId="9" fillId="0" borderId="8" xfId="0" applyFont="1" applyBorder="1" applyAlignment="1">
      <alignment vertical="center" wrapText="1"/>
    </xf>
    <xf numFmtId="166" fontId="17" fillId="0" borderId="0" xfId="0" applyNumberFormat="1" applyFont="1"/>
    <xf numFmtId="0" fontId="17" fillId="0" borderId="0" xfId="0" applyFont="1" applyAlignment="1">
      <alignment horizontal="left" wrapText="1"/>
    </xf>
    <xf numFmtId="0" fontId="9" fillId="0" borderId="1" xfId="0" applyFont="1" applyBorder="1" applyAlignment="1">
      <alignment horizontal="center"/>
    </xf>
    <xf numFmtId="0" fontId="8" fillId="0" borderId="1" xfId="0" applyFont="1" applyBorder="1" applyAlignment="1">
      <alignment horizontal="center"/>
    </xf>
    <xf numFmtId="0" fontId="8" fillId="0" borderId="0" xfId="0" applyFont="1" applyBorder="1" applyAlignment="1">
      <alignment horizontal="left" vertical="top" wrapText="1"/>
    </xf>
    <xf numFmtId="166" fontId="8" fillId="0" borderId="0" xfId="0" applyNumberFormat="1" applyFont="1" applyBorder="1" applyAlignment="1">
      <alignment horizontal="center" vertical="top" wrapText="1"/>
    </xf>
    <xf numFmtId="0" fontId="8" fillId="0" borderId="0" xfId="0" applyFont="1" applyBorder="1" applyAlignment="1">
      <alignment horizontal="center" vertical="top"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38" fillId="0" borderId="0" xfId="0" applyFont="1" applyAlignment="1">
      <alignment horizontal="center"/>
    </xf>
    <xf numFmtId="0" fontId="32" fillId="0" borderId="0" xfId="70" applyFont="1" applyAlignment="1">
      <alignment horizontal="center" vertical="center"/>
    </xf>
    <xf numFmtId="0" fontId="33" fillId="0" borderId="0" xfId="70" applyFont="1" applyAlignment="1">
      <alignment horizontal="center" vertical="center"/>
    </xf>
  </cellXfs>
  <cellStyles count="75">
    <cellStyle name="_Working Segment Reporting1" xfId="23"/>
    <cellStyle name="=C:\WINNT\SYSTEM32\COMMAND.COM" xfId="24"/>
    <cellStyle name="=C:\WINNT\SYSTEM32\COMMAND.COM 2" xfId="25"/>
    <cellStyle name="=C:\WINNT35\SYSTEM32\COMMAND.COM" xfId="26"/>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Grey" xfId="38"/>
    <cellStyle name="Header1" xfId="39"/>
    <cellStyle name="Header2" xfId="40"/>
    <cellStyle name="Hyperlink 2" xfId="9"/>
    <cellStyle name="Input [yellow]" xfId="41"/>
    <cellStyle name="Milliers [0]_pldt" xfId="42"/>
    <cellStyle name="Milliers_pldt" xfId="43"/>
    <cellStyle name="Monétaire [0]_pldt" xfId="44"/>
    <cellStyle name="Monétaire_pldt" xfId="45"/>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Percent [2]" xfId="56"/>
    <cellStyle name="Percent 2" xfId="22"/>
    <cellStyle name="Percent 3" xfId="69"/>
    <cellStyle name="Pourcentage_pldt" xfId="57"/>
    <cellStyle name="Standard_NEGS" xfId="58"/>
    <cellStyle name="Style 1" xfId="59"/>
    <cellStyle name="Tickmark" xfId="60"/>
    <cellStyle name="Tusental (0)_pldt" xfId="61"/>
    <cellStyle name="Tusental_pldt" xfId="62"/>
    <cellStyle name="v" xfId="63"/>
    <cellStyle name="Valuta (0)_pldt" xfId="64"/>
    <cellStyle name="Valuta_pldt"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2181225</xdr:colOff>
      <xdr:row>80</xdr:row>
      <xdr:rowOff>66675</xdr:rowOff>
    </xdr:from>
    <xdr:to>
      <xdr:col>2</xdr:col>
      <xdr:colOff>415925</xdr:colOff>
      <xdr:row>85</xdr:row>
      <xdr:rowOff>88900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81225" y="14601825"/>
          <a:ext cx="1444625" cy="831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1"/>
  <sheetViews>
    <sheetView showGridLines="0" view="pageBreakPreview" topLeftCell="A11" zoomScaleNormal="100" workbookViewId="0">
      <selection activeCell="E14" sqref="E14"/>
    </sheetView>
  </sheetViews>
  <sheetFormatPr defaultRowHeight="12.75"/>
  <cols>
    <col min="1" max="1" width="47.28515625" style="3" customWidth="1"/>
    <col min="2" max="2" width="0.85546875" style="3" customWidth="1"/>
    <col min="3" max="3" width="40.140625" style="3" customWidth="1"/>
    <col min="4" max="4" width="0.85546875" style="3" customWidth="1"/>
    <col min="5" max="5" width="12.7109375" style="3" customWidth="1"/>
    <col min="6" max="6" width="0.7109375" style="3" customWidth="1"/>
    <col min="7" max="7" width="15.28515625" style="3" customWidth="1"/>
    <col min="8" max="8" width="14.5703125" style="3" bestFit="1" customWidth="1"/>
    <col min="9" max="9" width="15" style="3" bestFit="1" customWidth="1"/>
    <col min="10" max="16384" width="9.140625" style="3"/>
  </cols>
  <sheetData>
    <row r="1" spans="1:9" ht="18" customHeight="1">
      <c r="A1" s="11" t="s">
        <v>65</v>
      </c>
      <c r="B1" s="1"/>
      <c r="C1" s="2"/>
      <c r="D1" s="2"/>
      <c r="E1" s="1"/>
      <c r="F1" s="1"/>
      <c r="G1" s="1"/>
    </row>
    <row r="2" spans="1:9" ht="17.25" customHeight="1">
      <c r="A2" s="12" t="s">
        <v>44</v>
      </c>
      <c r="B2" s="2"/>
      <c r="C2" s="2"/>
      <c r="D2" s="2"/>
      <c r="E2" s="2"/>
      <c r="F2" s="2"/>
      <c r="G2" s="2"/>
    </row>
    <row r="3" spans="1:9" ht="16.5" customHeight="1">
      <c r="A3" s="13" t="s">
        <v>151</v>
      </c>
      <c r="B3" s="5"/>
      <c r="C3" s="5"/>
      <c r="D3" s="5"/>
      <c r="E3" s="5"/>
      <c r="F3" s="5"/>
      <c r="G3" s="5"/>
    </row>
    <row r="4" spans="1:9" ht="16.5" customHeight="1">
      <c r="A4" s="4"/>
      <c r="B4" s="5"/>
      <c r="C4" s="5" t="s">
        <v>68</v>
      </c>
      <c r="D4" s="5"/>
      <c r="E4" s="5"/>
      <c r="F4" s="5"/>
      <c r="G4" s="5"/>
    </row>
    <row r="5" spans="1:9" s="16" customFormat="1" ht="15.75">
      <c r="A5" s="14"/>
      <c r="B5" s="15"/>
      <c r="C5" s="15"/>
      <c r="D5" s="15"/>
      <c r="E5" s="15"/>
      <c r="F5" s="15"/>
      <c r="G5" s="15"/>
    </row>
    <row r="6" spans="1:9" s="16" customFormat="1" ht="9" customHeight="1">
      <c r="A6" s="17"/>
      <c r="B6" s="18"/>
      <c r="C6" s="18"/>
      <c r="D6" s="18"/>
      <c r="E6" s="18"/>
      <c r="F6" s="18"/>
      <c r="G6" s="19"/>
    </row>
    <row r="7" spans="1:9" s="16" customFormat="1" ht="15.75">
      <c r="A7" s="20" t="s">
        <v>0</v>
      </c>
      <c r="B7" s="21"/>
      <c r="C7" s="20" t="s">
        <v>1</v>
      </c>
      <c r="D7" s="21"/>
      <c r="E7" s="146" t="s">
        <v>2</v>
      </c>
      <c r="F7" s="146"/>
      <c r="G7" s="147"/>
    </row>
    <row r="8" spans="1:9" s="16" customFormat="1" ht="11.25" customHeight="1">
      <c r="A8" s="18"/>
      <c r="B8" s="18"/>
      <c r="C8" s="18"/>
      <c r="D8" s="18"/>
      <c r="E8" s="18"/>
      <c r="F8" s="18"/>
      <c r="G8" s="21"/>
    </row>
    <row r="9" spans="1:9" s="16" customFormat="1" ht="12.75" customHeight="1">
      <c r="A9" s="22" t="s">
        <v>3</v>
      </c>
      <c r="B9" s="18"/>
      <c r="C9" s="23"/>
      <c r="D9" s="23"/>
      <c r="E9" s="23"/>
      <c r="F9" s="23"/>
      <c r="G9" s="23"/>
    </row>
    <row r="10" spans="1:9" s="16" customFormat="1" ht="15.75">
      <c r="A10" s="24" t="s">
        <v>31</v>
      </c>
      <c r="B10" s="25"/>
      <c r="C10" s="25" t="s">
        <v>4</v>
      </c>
      <c r="D10" s="25"/>
      <c r="E10" s="25"/>
      <c r="F10" s="25"/>
      <c r="I10" s="26"/>
    </row>
    <row r="11" spans="1:9" s="16" customFormat="1" ht="15.75">
      <c r="A11" s="60" t="s">
        <v>40</v>
      </c>
      <c r="B11" s="61"/>
      <c r="C11" s="62"/>
      <c r="D11" s="63"/>
      <c r="E11" s="62"/>
      <c r="F11" s="62"/>
      <c r="G11" s="77">
        <v>70212</v>
      </c>
    </row>
    <row r="12" spans="1:9" s="16" customFormat="1" ht="15.75">
      <c r="A12" s="64" t="s">
        <v>41</v>
      </c>
      <c r="B12" s="61"/>
      <c r="C12" s="65"/>
      <c r="D12" s="63"/>
      <c r="E12" s="61"/>
      <c r="F12" s="61"/>
      <c r="G12" s="72"/>
    </row>
    <row r="13" spans="1:9" s="16" customFormat="1" ht="15.75">
      <c r="A13" s="67" t="s">
        <v>42</v>
      </c>
      <c r="B13" s="61"/>
      <c r="C13" s="66"/>
      <c r="D13" s="63"/>
      <c r="E13" s="71">
        <v>14432727</v>
      </c>
      <c r="F13" s="84"/>
      <c r="G13" s="72"/>
    </row>
    <row r="14" spans="1:9" s="16" customFormat="1" ht="15.75">
      <c r="A14" s="67" t="s">
        <v>43</v>
      </c>
      <c r="B14" s="61"/>
      <c r="C14" s="68"/>
      <c r="D14" s="63"/>
      <c r="E14" s="70">
        <v>41761213</v>
      </c>
      <c r="F14" s="85"/>
      <c r="G14" s="72"/>
    </row>
    <row r="15" spans="1:9" s="16" customFormat="1" ht="15.75">
      <c r="A15" s="57" t="s">
        <v>45</v>
      </c>
      <c r="B15" s="61"/>
      <c r="C15" s="68"/>
      <c r="D15" s="63"/>
      <c r="E15" s="26"/>
      <c r="F15" s="26"/>
      <c r="G15" s="72">
        <f>SUM(E13:E14)</f>
        <v>56193940</v>
      </c>
    </row>
    <row r="16" spans="1:9" s="16" customFormat="1" ht="18" customHeight="1">
      <c r="A16" s="16" t="s">
        <v>46</v>
      </c>
      <c r="B16" s="25"/>
      <c r="C16" s="25"/>
      <c r="D16" s="25"/>
      <c r="E16" s="25"/>
      <c r="F16" s="25"/>
      <c r="G16" s="80">
        <f>SUM(G11:G15)</f>
        <v>56264152</v>
      </c>
    </row>
    <row r="17" spans="1:8" s="16" customFormat="1" ht="5.25" customHeight="1">
      <c r="B17" s="25"/>
      <c r="C17" s="28" t="s">
        <v>5</v>
      </c>
      <c r="D17" s="28"/>
      <c r="E17" s="29">
        <v>0</v>
      </c>
      <c r="F17" s="29"/>
      <c r="G17" s="32"/>
    </row>
    <row r="18" spans="1:8" s="16" customFormat="1" ht="5.25" customHeight="1">
      <c r="A18" s="30"/>
      <c r="B18" s="25"/>
      <c r="C18" s="28" t="s">
        <v>6</v>
      </c>
      <c r="D18" s="28"/>
      <c r="E18" s="31">
        <v>0</v>
      </c>
      <c r="F18" s="31"/>
    </row>
    <row r="19" spans="1:8" s="16" customFormat="1" ht="15.75">
      <c r="A19" s="24" t="s">
        <v>7</v>
      </c>
      <c r="B19" s="25"/>
      <c r="C19" s="33" t="s">
        <v>28</v>
      </c>
      <c r="D19" s="33"/>
      <c r="E19" s="78">
        <v>727390</v>
      </c>
      <c r="F19" s="32"/>
    </row>
    <row r="20" spans="1:8" s="16" customFormat="1" ht="15" customHeight="1">
      <c r="A20" s="30"/>
      <c r="B20" s="25"/>
      <c r="C20" s="35" t="s">
        <v>6</v>
      </c>
      <c r="D20" s="33"/>
      <c r="E20" s="79">
        <v>-74697</v>
      </c>
      <c r="F20" s="32"/>
      <c r="G20" s="32">
        <f>E19+E20</f>
        <v>652693</v>
      </c>
    </row>
    <row r="21" spans="1:8" s="16" customFormat="1" ht="15.75" customHeight="1">
      <c r="A21" s="24"/>
      <c r="B21" s="25"/>
      <c r="C21" s="33" t="s">
        <v>29</v>
      </c>
      <c r="D21" s="33"/>
      <c r="E21" s="33"/>
      <c r="F21" s="35"/>
    </row>
    <row r="22" spans="1:8" s="16" customFormat="1" ht="18.75" customHeight="1">
      <c r="A22" s="30"/>
      <c r="B22" s="25"/>
      <c r="C22" s="33"/>
      <c r="D22" s="33"/>
      <c r="E22" s="33"/>
      <c r="F22" s="35"/>
      <c r="G22" s="32"/>
    </row>
    <row r="23" spans="1:8" s="16" customFormat="1" ht="17.25" customHeight="1">
      <c r="A23" s="82" t="s">
        <v>32</v>
      </c>
      <c r="B23" s="35"/>
      <c r="C23" s="34" t="s">
        <v>8</v>
      </c>
      <c r="D23" s="33"/>
      <c r="E23" s="78">
        <f>Notes!F41</f>
        <v>17874200</v>
      </c>
      <c r="F23" s="32"/>
    </row>
    <row r="24" spans="1:8" s="16" customFormat="1" ht="29.25" customHeight="1">
      <c r="A24" s="82"/>
      <c r="B24" s="35"/>
      <c r="C24" s="34" t="s">
        <v>30</v>
      </c>
      <c r="D24" s="28"/>
      <c r="E24" s="79">
        <f>Notes!F28</f>
        <v>-2681130</v>
      </c>
      <c r="F24" s="32"/>
      <c r="G24" s="83">
        <f>E23+E24</f>
        <v>15193070</v>
      </c>
      <c r="H24" s="137"/>
    </row>
    <row r="25" spans="1:8" s="16" customFormat="1" ht="15.75">
      <c r="A25" s="82"/>
      <c r="B25" s="35"/>
      <c r="D25" s="28"/>
      <c r="E25" s="29">
        <v>3</v>
      </c>
      <c r="F25" s="29"/>
    </row>
    <row r="26" spans="1:8" s="16" customFormat="1" ht="21" customHeight="1">
      <c r="D26" s="34"/>
      <c r="E26" s="33"/>
      <c r="F26" s="35"/>
      <c r="G26" s="32"/>
    </row>
    <row r="27" spans="1:8" s="16" customFormat="1" ht="15" customHeight="1">
      <c r="A27" s="27"/>
      <c r="B27" s="33"/>
      <c r="C27" s="33"/>
      <c r="D27" s="33"/>
      <c r="E27" s="33"/>
      <c r="F27" s="35"/>
      <c r="G27" s="32"/>
    </row>
    <row r="28" spans="1:8" s="16" customFormat="1" ht="13.5" customHeight="1">
      <c r="A28" s="148" t="s">
        <v>33</v>
      </c>
      <c r="B28" s="25"/>
      <c r="C28" s="148" t="s">
        <v>24</v>
      </c>
      <c r="D28" s="33"/>
      <c r="E28" s="33"/>
      <c r="F28" s="35"/>
      <c r="G28" s="74">
        <v>0</v>
      </c>
    </row>
    <row r="29" spans="1:8" s="16" customFormat="1" ht="15.75">
      <c r="A29" s="148"/>
      <c r="B29" s="25"/>
      <c r="C29" s="148"/>
      <c r="D29" s="33"/>
      <c r="E29" s="33"/>
      <c r="F29" s="35"/>
      <c r="G29" s="74"/>
    </row>
    <row r="30" spans="1:8" s="16" customFormat="1" ht="18" customHeight="1">
      <c r="A30" s="148"/>
      <c r="B30" s="25"/>
      <c r="C30" s="148"/>
      <c r="D30" s="33"/>
      <c r="E30" s="33"/>
      <c r="F30" s="35"/>
      <c r="G30" s="32"/>
    </row>
    <row r="31" spans="1:8" s="16" customFormat="1" ht="15.75">
      <c r="A31" s="36"/>
      <c r="B31" s="33"/>
      <c r="C31" s="37"/>
      <c r="D31" s="38"/>
      <c r="E31" s="33"/>
      <c r="F31" s="35"/>
      <c r="G31" s="74"/>
    </row>
    <row r="32" spans="1:8" s="16" customFormat="1" ht="47.25">
      <c r="A32" s="36" t="s">
        <v>34</v>
      </c>
      <c r="B32" s="33"/>
      <c r="C32" s="56" t="s">
        <v>35</v>
      </c>
      <c r="D32" s="38"/>
      <c r="E32" s="33"/>
      <c r="F32" s="35"/>
      <c r="G32" s="74" t="s">
        <v>48</v>
      </c>
    </row>
    <row r="33" spans="1:9" s="16" customFormat="1" ht="16.5" customHeight="1">
      <c r="A33" s="27"/>
      <c r="B33" s="33"/>
      <c r="C33" s="33"/>
      <c r="D33" s="33"/>
      <c r="E33" s="33"/>
      <c r="F33" s="35"/>
      <c r="G33" s="74"/>
    </row>
    <row r="34" spans="1:9" s="16" customFormat="1" ht="15.75">
      <c r="A34" s="57" t="s">
        <v>36</v>
      </c>
      <c r="B34" s="33"/>
      <c r="C34" s="56" t="s">
        <v>35</v>
      </c>
      <c r="D34" s="33"/>
      <c r="E34" s="33"/>
      <c r="F34" s="35"/>
      <c r="G34" s="74" t="s">
        <v>48</v>
      </c>
    </row>
    <row r="35" spans="1:9" s="16" customFormat="1" ht="15.75">
      <c r="A35" s="24"/>
      <c r="B35" s="33"/>
      <c r="C35" s="33"/>
      <c r="D35" s="33"/>
      <c r="E35" s="33"/>
      <c r="F35" s="35"/>
      <c r="G35" s="74"/>
    </row>
    <row r="36" spans="1:9" s="16" customFormat="1" ht="15.75" customHeight="1">
      <c r="A36" s="57" t="s">
        <v>37</v>
      </c>
      <c r="B36" s="33"/>
      <c r="C36" s="35" t="s">
        <v>38</v>
      </c>
      <c r="D36" s="33"/>
      <c r="E36" s="33"/>
      <c r="F36" s="35"/>
      <c r="G36" s="86" t="s">
        <v>48</v>
      </c>
    </row>
    <row r="37" spans="1:9" s="16" customFormat="1" ht="15.75">
      <c r="A37" s="24"/>
      <c r="B37" s="33"/>
      <c r="C37" s="33"/>
      <c r="D37" s="33"/>
      <c r="E37" s="33"/>
      <c r="F37" s="35"/>
      <c r="G37" s="39"/>
    </row>
    <row r="38" spans="1:9" s="16" customFormat="1" ht="17.25" customHeight="1">
      <c r="A38" s="27"/>
      <c r="B38" s="33"/>
      <c r="C38" s="33"/>
      <c r="D38" s="33"/>
      <c r="E38" s="33"/>
      <c r="F38" s="35"/>
    </row>
    <row r="39" spans="1:9" s="16" customFormat="1" ht="18" customHeight="1">
      <c r="A39" s="40" t="s">
        <v>25</v>
      </c>
      <c r="B39" s="33"/>
      <c r="C39" s="33"/>
      <c r="D39" s="33"/>
      <c r="E39" s="41"/>
      <c r="F39" s="41"/>
      <c r="G39" s="42">
        <f>G16+G20+G24</f>
        <v>72109915</v>
      </c>
    </row>
    <row r="40" spans="1:9" s="16" customFormat="1" ht="15.75">
      <c r="A40" s="27"/>
      <c r="B40" s="33"/>
      <c r="C40" s="33"/>
      <c r="D40" s="33"/>
      <c r="E40" s="41"/>
      <c r="F40" s="41"/>
      <c r="G40" s="32"/>
    </row>
    <row r="41" spans="1:9" s="16" customFormat="1" ht="12.75" customHeight="1">
      <c r="A41" s="22" t="s">
        <v>10</v>
      </c>
      <c r="B41" s="43"/>
      <c r="C41" s="25"/>
      <c r="D41" s="25"/>
      <c r="E41" s="44"/>
      <c r="F41" s="44"/>
      <c r="G41" s="32"/>
    </row>
    <row r="42" spans="1:9" s="16" customFormat="1" ht="15.75" customHeight="1">
      <c r="A42" s="24" t="s">
        <v>12</v>
      </c>
      <c r="B42" s="25"/>
      <c r="C42" s="35" t="s">
        <v>9</v>
      </c>
      <c r="D42" s="28"/>
      <c r="E42" s="78">
        <v>34499172</v>
      </c>
      <c r="F42" s="32"/>
      <c r="G42" s="32"/>
    </row>
    <row r="43" spans="1:9" s="16" customFormat="1" ht="15.75">
      <c r="A43" s="24"/>
      <c r="B43" s="25"/>
      <c r="C43" s="35" t="s">
        <v>11</v>
      </c>
      <c r="D43" s="33"/>
      <c r="E43" s="79">
        <v>-3179751</v>
      </c>
      <c r="F43" s="32"/>
      <c r="G43" s="32"/>
    </row>
    <row r="44" spans="1:9" s="16" customFormat="1" ht="15.75">
      <c r="A44" s="24"/>
      <c r="B44" s="25"/>
      <c r="C44" s="33"/>
      <c r="D44" s="33"/>
      <c r="E44" s="41"/>
      <c r="F44" s="41"/>
      <c r="G44" s="74">
        <f>SUM(E42:E43)</f>
        <v>31319421</v>
      </c>
    </row>
    <row r="45" spans="1:9" s="16" customFormat="1" ht="15.75">
      <c r="A45" s="24"/>
      <c r="B45" s="25"/>
      <c r="C45" s="33"/>
      <c r="D45" s="33"/>
      <c r="E45" s="41"/>
      <c r="F45" s="41"/>
      <c r="G45" s="32"/>
    </row>
    <row r="46" spans="1:9" s="16" customFormat="1" ht="15.75">
      <c r="A46" s="22" t="s">
        <v>17</v>
      </c>
      <c r="B46" s="25"/>
      <c r="C46" s="33" t="s">
        <v>9</v>
      </c>
      <c r="D46" s="33"/>
      <c r="E46" s="41"/>
      <c r="F46" s="41"/>
      <c r="G46" s="32"/>
      <c r="I46" s="45"/>
    </row>
    <row r="47" spans="1:9" s="16" customFormat="1" ht="15.75" hidden="1">
      <c r="A47" s="30"/>
      <c r="B47" s="25"/>
      <c r="C47" s="33" t="s">
        <v>14</v>
      </c>
      <c r="D47" s="33"/>
      <c r="E47" s="46">
        <v>0</v>
      </c>
      <c r="F47" s="49"/>
      <c r="G47" s="32"/>
    </row>
    <row r="48" spans="1:9" s="16" customFormat="1" ht="15.75" hidden="1">
      <c r="A48" s="30"/>
      <c r="B48" s="25"/>
      <c r="C48" s="33" t="s">
        <v>15</v>
      </c>
      <c r="D48" s="33"/>
      <c r="E48" s="47" t="e">
        <v>#REF!</v>
      </c>
      <c r="F48" s="49"/>
      <c r="G48" s="32"/>
    </row>
    <row r="49" spans="1:7" s="16" customFormat="1" ht="15.75" hidden="1">
      <c r="A49" s="30"/>
      <c r="B49" s="25"/>
      <c r="C49" s="33" t="s">
        <v>16</v>
      </c>
      <c r="D49" s="33"/>
      <c r="E49" s="47">
        <v>0</v>
      </c>
      <c r="F49" s="49"/>
      <c r="G49" s="32"/>
    </row>
    <row r="50" spans="1:7" s="16" customFormat="1" ht="15.75" hidden="1">
      <c r="A50" s="30"/>
      <c r="B50" s="25"/>
      <c r="C50" s="33" t="s">
        <v>17</v>
      </c>
      <c r="D50" s="33"/>
      <c r="E50" s="47">
        <v>0</v>
      </c>
      <c r="F50" s="49"/>
      <c r="G50" s="32"/>
    </row>
    <row r="51" spans="1:7" s="16" customFormat="1" ht="15.75" hidden="1">
      <c r="A51" s="30"/>
      <c r="B51" s="25"/>
      <c r="C51" s="33" t="s">
        <v>18</v>
      </c>
      <c r="D51" s="33"/>
      <c r="E51" s="48">
        <v>0</v>
      </c>
      <c r="F51" s="49"/>
      <c r="G51" s="32"/>
    </row>
    <row r="52" spans="1:7" s="16" customFormat="1" ht="15.75">
      <c r="A52" s="38"/>
      <c r="B52" s="25"/>
      <c r="C52" s="33"/>
      <c r="D52" s="33"/>
      <c r="E52" s="49"/>
      <c r="F52" s="49"/>
    </row>
    <row r="53" spans="1:7" s="16" customFormat="1" ht="15.75">
      <c r="A53" s="38" t="s">
        <v>13</v>
      </c>
      <c r="B53" s="25"/>
      <c r="C53" s="33" t="s">
        <v>26</v>
      </c>
      <c r="D53" s="33"/>
      <c r="E53" s="49"/>
      <c r="F53" s="49"/>
      <c r="G53" s="32">
        <v>3179751</v>
      </c>
    </row>
    <row r="54" spans="1:7" s="16" customFormat="1" ht="15.75">
      <c r="A54" s="75"/>
      <c r="B54" s="25"/>
      <c r="C54" s="35"/>
      <c r="D54" s="35"/>
      <c r="E54" s="49"/>
      <c r="F54" s="49"/>
      <c r="G54" s="32"/>
    </row>
    <row r="55" spans="1:7" s="16" customFormat="1" ht="15.75">
      <c r="A55" s="69" t="s">
        <v>47</v>
      </c>
      <c r="B55" s="25"/>
      <c r="C55" s="33"/>
      <c r="D55" s="33"/>
      <c r="E55" s="49"/>
      <c r="F55" s="49"/>
      <c r="G55" s="32">
        <v>1162752</v>
      </c>
    </row>
    <row r="56" spans="1:7" s="16" customFormat="1" ht="15.75">
      <c r="A56" s="123"/>
      <c r="B56" s="25"/>
      <c r="C56" s="35"/>
      <c r="D56" s="35"/>
      <c r="E56" s="49"/>
      <c r="F56" s="49"/>
      <c r="G56" s="32"/>
    </row>
    <row r="57" spans="1:7" s="16" customFormat="1" ht="15.75">
      <c r="A57" s="50" t="s">
        <v>27</v>
      </c>
      <c r="B57" s="25"/>
      <c r="C57" s="33"/>
      <c r="D57" s="33"/>
      <c r="E57" s="49"/>
      <c r="F57" s="49"/>
      <c r="G57" s="73">
        <f>SUM(G44:G55)</f>
        <v>35661924</v>
      </c>
    </row>
    <row r="58" spans="1:7" s="16" customFormat="1" ht="15.75">
      <c r="A58" s="30"/>
      <c r="B58" s="25"/>
      <c r="C58" s="35"/>
      <c r="D58" s="35"/>
      <c r="E58" s="49"/>
      <c r="F58" s="49"/>
      <c r="G58" s="32"/>
    </row>
    <row r="59" spans="1:7" s="16" customFormat="1" ht="15.75">
      <c r="A59" s="30"/>
      <c r="B59" s="25"/>
      <c r="C59" s="35"/>
      <c r="D59" s="35"/>
      <c r="E59" s="49"/>
      <c r="F59" s="49"/>
      <c r="G59" s="32"/>
    </row>
    <row r="60" spans="1:7" s="16" customFormat="1" ht="15.75">
      <c r="B60" s="25"/>
      <c r="C60" s="33"/>
      <c r="D60" s="33"/>
      <c r="E60" s="41"/>
      <c r="F60" s="41"/>
      <c r="G60" s="32"/>
    </row>
    <row r="61" spans="1:7" s="16" customFormat="1" ht="11.25" hidden="1" customHeight="1">
      <c r="A61" s="30"/>
      <c r="B61" s="25"/>
      <c r="C61" s="33"/>
      <c r="D61" s="33"/>
      <c r="E61" s="41"/>
      <c r="F61" s="41"/>
      <c r="G61" s="32"/>
    </row>
    <row r="62" spans="1:7" s="16" customFormat="1" ht="2.25" hidden="1" customHeight="1">
      <c r="A62" s="30"/>
      <c r="B62" s="25"/>
      <c r="C62" s="33"/>
      <c r="D62" s="33"/>
      <c r="E62" s="41"/>
      <c r="F62" s="41"/>
      <c r="G62" s="32"/>
    </row>
    <row r="63" spans="1:7" s="16" customFormat="1" ht="22.5" customHeight="1" thickBot="1">
      <c r="A63" s="51" t="s">
        <v>152</v>
      </c>
      <c r="B63" s="25"/>
      <c r="C63" s="33"/>
      <c r="D63" s="33"/>
      <c r="E63" s="41"/>
      <c r="F63" s="41"/>
      <c r="G63" s="53">
        <f>G39-G57</f>
        <v>36447991</v>
      </c>
    </row>
    <row r="64" spans="1:7" s="16" customFormat="1" ht="22.5" customHeight="1" thickTop="1">
      <c r="A64" s="50"/>
      <c r="B64" s="25"/>
      <c r="C64" s="35"/>
      <c r="D64" s="35"/>
      <c r="E64" s="41"/>
      <c r="F64" s="41"/>
      <c r="G64" s="81"/>
    </row>
    <row r="65" spans="1:9" s="16" customFormat="1" ht="15.75">
      <c r="B65" s="51"/>
      <c r="C65" s="51"/>
      <c r="D65" s="51"/>
      <c r="E65" s="52"/>
      <c r="F65" s="52"/>
      <c r="G65" s="55"/>
      <c r="I65" s="45"/>
    </row>
    <row r="66" spans="1:9" s="16" customFormat="1" ht="11.25" customHeight="1">
      <c r="A66" s="23"/>
      <c r="B66" s="54"/>
      <c r="C66" s="54"/>
      <c r="D66" s="54"/>
      <c r="E66" s="54"/>
      <c r="F66" s="54"/>
      <c r="G66" s="76"/>
    </row>
    <row r="67" spans="1:9" ht="12.75" customHeight="1">
      <c r="A67" s="145" t="s">
        <v>19</v>
      </c>
      <c r="B67" s="145"/>
      <c r="C67" s="145"/>
      <c r="D67" s="145"/>
      <c r="E67" s="145"/>
      <c r="F67" s="145"/>
      <c r="G67" s="145"/>
    </row>
    <row r="68" spans="1:9">
      <c r="A68" s="145"/>
      <c r="B68" s="145"/>
      <c r="C68" s="145"/>
      <c r="D68" s="145"/>
      <c r="E68" s="145"/>
      <c r="F68" s="145"/>
      <c r="G68" s="145"/>
    </row>
    <row r="69" spans="1:9">
      <c r="A69" s="145"/>
      <c r="B69" s="145"/>
      <c r="C69" s="145"/>
      <c r="D69" s="145"/>
      <c r="E69" s="145"/>
      <c r="F69" s="145"/>
      <c r="G69" s="145"/>
    </row>
    <row r="70" spans="1:9">
      <c r="A70" s="145"/>
      <c r="B70" s="145"/>
      <c r="C70" s="145"/>
      <c r="D70" s="145"/>
      <c r="E70" s="145"/>
      <c r="F70" s="145"/>
      <c r="G70" s="145"/>
    </row>
    <row r="71" spans="1:9">
      <c r="A71" s="145"/>
      <c r="B71" s="145"/>
      <c r="C71" s="145"/>
      <c r="D71" s="145"/>
      <c r="E71" s="145"/>
      <c r="F71" s="145"/>
      <c r="G71" s="145"/>
    </row>
    <row r="72" spans="1:9">
      <c r="A72" s="59"/>
      <c r="B72" s="59"/>
      <c r="C72" s="59"/>
      <c r="D72" s="59"/>
      <c r="E72" s="59"/>
      <c r="F72" s="76"/>
      <c r="G72" s="59"/>
    </row>
    <row r="73" spans="1:9">
      <c r="A73" s="59"/>
      <c r="B73" s="59"/>
      <c r="C73" s="59"/>
      <c r="D73" s="59"/>
      <c r="E73" s="59"/>
      <c r="F73" s="76"/>
      <c r="G73" s="8"/>
    </row>
    <row r="74" spans="1:9">
      <c r="A74" s="8"/>
      <c r="B74" s="8"/>
      <c r="C74" s="8"/>
      <c r="D74" s="8"/>
      <c r="E74" s="8"/>
      <c r="F74" s="76"/>
      <c r="G74" s="6"/>
    </row>
    <row r="75" spans="1:9">
      <c r="A75" s="9" t="s">
        <v>20</v>
      </c>
      <c r="B75" s="9"/>
      <c r="C75" s="7"/>
      <c r="D75" s="7"/>
      <c r="E75" s="9" t="s">
        <v>21</v>
      </c>
      <c r="F75" s="9"/>
      <c r="G75" s="6"/>
    </row>
    <row r="76" spans="1:9" ht="13.5">
      <c r="A76" s="10" t="s">
        <v>22</v>
      </c>
      <c r="B76" s="10"/>
      <c r="C76" s="7"/>
      <c r="D76" s="7"/>
      <c r="E76" s="10" t="s">
        <v>23</v>
      </c>
      <c r="F76" s="10"/>
    </row>
    <row r="91" spans="7:7">
      <c r="G91" s="58" t="s">
        <v>39</v>
      </c>
    </row>
  </sheetData>
  <mergeCells count="4">
    <mergeCell ref="A67:G71"/>
    <mergeCell ref="E7:G7"/>
    <mergeCell ref="C28:C30"/>
    <mergeCell ref="A28:A30"/>
  </mergeCells>
  <printOptions horizontalCentered="1"/>
  <pageMargins left="0.75" right="0.65" top="1" bottom="0.62" header="0.5" footer="0.34"/>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A1:L72"/>
  <sheetViews>
    <sheetView showGridLines="0" view="pageBreakPreview" topLeftCell="A48" zoomScaleNormal="100" workbookViewId="0">
      <selection activeCell="C72" sqref="C72"/>
    </sheetView>
  </sheetViews>
  <sheetFormatPr defaultRowHeight="12.75"/>
  <cols>
    <col min="1" max="1" width="6" style="3" customWidth="1"/>
    <col min="2" max="2" width="57.85546875" style="3" customWidth="1"/>
    <col min="3" max="3" width="15.42578125" style="3" customWidth="1"/>
    <col min="4" max="4" width="11.42578125" style="3" customWidth="1"/>
    <col min="5" max="5" width="7.7109375" style="3" customWidth="1"/>
    <col min="6" max="6" width="15.140625" style="3" customWidth="1"/>
    <col min="7" max="7" width="0.7109375" style="3" customWidth="1"/>
    <col min="8" max="8" width="9.85546875" style="3" bestFit="1" customWidth="1"/>
    <col min="9" max="9" width="15" style="3" bestFit="1" customWidth="1"/>
    <col min="10" max="10" width="12.7109375" style="3" bestFit="1" customWidth="1"/>
    <col min="11" max="11" width="9.28515625" style="3" bestFit="1" customWidth="1"/>
    <col min="12" max="12" width="15.7109375" style="3" bestFit="1" customWidth="1"/>
    <col min="13" max="16384" width="9.140625" style="3"/>
  </cols>
  <sheetData>
    <row r="1" spans="1:9" ht="18" customHeight="1">
      <c r="A1" s="11" t="str">
        <f>'Certificate '!A1</f>
        <v>ARIF LATIF SECURITIES (PVT) LIMITED</v>
      </c>
      <c r="E1" s="2"/>
      <c r="F1" s="1"/>
      <c r="G1" s="1"/>
    </row>
    <row r="2" spans="1:9" ht="17.25" customHeight="1">
      <c r="A2" s="12" t="s">
        <v>64</v>
      </c>
      <c r="B2" s="3" t="s">
        <v>150</v>
      </c>
      <c r="E2" s="2"/>
      <c r="F2" s="2"/>
      <c r="G2" s="2"/>
    </row>
    <row r="3" spans="1:9" ht="16.5" customHeight="1">
      <c r="B3" s="13"/>
      <c r="C3" s="13"/>
      <c r="D3" s="13"/>
      <c r="E3" s="5"/>
      <c r="F3" s="5"/>
      <c r="G3" s="5"/>
    </row>
    <row r="4" spans="1:9" s="16" customFormat="1" ht="15.75">
      <c r="B4" s="17"/>
      <c r="C4" s="17"/>
      <c r="D4" s="90" t="s">
        <v>54</v>
      </c>
      <c r="E4" s="18"/>
      <c r="F4" s="21">
        <v>2019</v>
      </c>
      <c r="G4" s="18"/>
    </row>
    <row r="5" spans="1:9" s="16" customFormat="1" ht="15.75">
      <c r="B5" s="21"/>
      <c r="C5" s="21"/>
      <c r="D5" s="21"/>
      <c r="E5" s="21"/>
      <c r="F5" s="146" t="s">
        <v>2</v>
      </c>
      <c r="G5" s="146"/>
    </row>
    <row r="6" spans="1:9" s="16" customFormat="1" ht="11.25" customHeight="1">
      <c r="B6" s="18"/>
      <c r="C6" s="18"/>
      <c r="D6" s="18"/>
      <c r="E6" s="18"/>
      <c r="F6" s="18"/>
      <c r="G6" s="18"/>
    </row>
    <row r="7" spans="1:9" s="16" customFormat="1" ht="15.75">
      <c r="A7" s="90">
        <v>1</v>
      </c>
      <c r="B7" s="50" t="s">
        <v>49</v>
      </c>
      <c r="C7" s="50"/>
      <c r="D7" s="50"/>
      <c r="E7" s="23"/>
      <c r="F7" s="23"/>
      <c r="G7" s="23"/>
    </row>
    <row r="8" spans="1:9" s="16" customFormat="1" ht="15.75">
      <c r="A8" s="90"/>
      <c r="B8" s="50"/>
      <c r="C8" s="50"/>
      <c r="D8" s="50"/>
      <c r="E8" s="23"/>
      <c r="F8" s="23"/>
      <c r="G8" s="23"/>
    </row>
    <row r="9" spans="1:9" s="16" customFormat="1" ht="15.75">
      <c r="A9" s="90"/>
      <c r="B9" s="24" t="s">
        <v>40</v>
      </c>
      <c r="C9" s="50"/>
      <c r="D9" s="50"/>
      <c r="E9" s="23"/>
      <c r="F9" s="55">
        <v>70212</v>
      </c>
      <c r="G9" s="23"/>
    </row>
    <row r="10" spans="1:9" s="16" customFormat="1" ht="15.75">
      <c r="B10" s="24"/>
      <c r="C10" s="24"/>
      <c r="D10" s="24"/>
      <c r="E10" s="25"/>
      <c r="F10" s="25"/>
      <c r="G10" s="25"/>
      <c r="I10" s="26"/>
    </row>
    <row r="11" spans="1:9" s="16" customFormat="1" ht="15.75">
      <c r="B11" s="64" t="s">
        <v>41</v>
      </c>
      <c r="C11" s="64"/>
      <c r="D11" s="64"/>
      <c r="E11" s="63"/>
      <c r="F11" s="61"/>
      <c r="G11" s="61"/>
    </row>
    <row r="12" spans="1:9" s="16" customFormat="1" ht="15.75">
      <c r="B12" s="67" t="s">
        <v>42</v>
      </c>
      <c r="C12" s="67"/>
      <c r="D12" s="67"/>
      <c r="E12" s="63"/>
      <c r="F12" s="71">
        <v>14432727</v>
      </c>
      <c r="G12" s="84"/>
    </row>
    <row r="13" spans="1:9" s="16" customFormat="1" ht="15.75">
      <c r="B13" s="67" t="s">
        <v>43</v>
      </c>
      <c r="C13" s="67"/>
      <c r="D13" s="67"/>
      <c r="E13" s="63"/>
      <c r="F13" s="70">
        <v>41761213</v>
      </c>
      <c r="G13" s="85"/>
    </row>
    <row r="14" spans="1:9" s="16" customFormat="1" ht="15.75">
      <c r="B14" s="67"/>
      <c r="C14" s="67"/>
      <c r="D14" s="67"/>
      <c r="E14" s="63"/>
      <c r="F14" s="26"/>
      <c r="G14" s="26"/>
    </row>
    <row r="15" spans="1:9" s="16" customFormat="1" ht="16.5" thickBot="1">
      <c r="B15" s="57"/>
      <c r="C15" s="57"/>
      <c r="D15" s="57"/>
      <c r="E15" s="63"/>
      <c r="F15" s="89">
        <v>56264152</v>
      </c>
      <c r="G15" s="26"/>
    </row>
    <row r="16" spans="1:9" s="16" customFormat="1" ht="16.5" thickTop="1">
      <c r="B16" s="57"/>
      <c r="C16" s="57"/>
      <c r="D16" s="57"/>
      <c r="E16" s="63"/>
      <c r="F16" s="26"/>
      <c r="G16" s="26"/>
    </row>
    <row r="17" spans="1:12" s="16" customFormat="1" ht="18" customHeight="1">
      <c r="A17" s="90">
        <v>2</v>
      </c>
      <c r="B17" s="50" t="s">
        <v>50</v>
      </c>
      <c r="C17" s="50"/>
      <c r="D17" s="50"/>
      <c r="E17" s="25"/>
      <c r="F17" s="25"/>
      <c r="G17" s="25"/>
    </row>
    <row r="18" spans="1:12" s="16" customFormat="1" ht="15.75">
      <c r="E18" s="28"/>
      <c r="F18" s="29"/>
      <c r="G18" s="29"/>
    </row>
    <row r="19" spans="1:12" s="16" customFormat="1" ht="15.75">
      <c r="B19" s="35" t="s">
        <v>28</v>
      </c>
      <c r="C19" s="35"/>
      <c r="D19" s="35"/>
      <c r="E19" s="35"/>
      <c r="F19" s="78">
        <v>727390</v>
      </c>
      <c r="G19" s="32"/>
    </row>
    <row r="20" spans="1:12" s="16" customFormat="1" ht="15" customHeight="1">
      <c r="B20" s="35" t="s">
        <v>6</v>
      </c>
      <c r="C20" s="35"/>
      <c r="D20" s="35"/>
      <c r="E20" s="35"/>
      <c r="F20" s="79">
        <v>-74697</v>
      </c>
      <c r="G20" s="32"/>
    </row>
    <row r="21" spans="1:12" s="16" customFormat="1" ht="15" customHeight="1">
      <c r="B21" s="35"/>
      <c r="C21" s="35"/>
      <c r="D21" s="35"/>
      <c r="E21" s="35"/>
      <c r="F21" s="32"/>
      <c r="G21" s="32"/>
    </row>
    <row r="22" spans="1:12" s="16" customFormat="1" ht="15.75" customHeight="1" thickBot="1">
      <c r="B22" s="35"/>
      <c r="C22" s="35"/>
      <c r="D22" s="35"/>
      <c r="E22" s="35"/>
      <c r="F22" s="89">
        <v>652693</v>
      </c>
      <c r="G22" s="35"/>
    </row>
    <row r="23" spans="1:12" s="16" customFormat="1" ht="15.75" customHeight="1" thickTop="1">
      <c r="B23" s="35"/>
      <c r="C23" s="35"/>
      <c r="D23" s="35"/>
      <c r="E23" s="35"/>
      <c r="F23" s="26"/>
      <c r="G23" s="35"/>
    </row>
    <row r="24" spans="1:12" s="16" customFormat="1" ht="15.75" customHeight="1">
      <c r="B24" s="35"/>
      <c r="C24" s="35"/>
      <c r="D24" s="35"/>
      <c r="E24" s="35"/>
      <c r="F24" s="26"/>
      <c r="G24" s="35"/>
    </row>
    <row r="25" spans="1:12" s="16" customFormat="1" ht="31.5" customHeight="1">
      <c r="A25" s="98">
        <v>3</v>
      </c>
      <c r="B25" s="91" t="s">
        <v>51</v>
      </c>
      <c r="C25" s="91"/>
      <c r="D25" s="91"/>
      <c r="E25" s="35"/>
      <c r="F25" s="26"/>
      <c r="G25" s="35"/>
    </row>
    <row r="26" spans="1:12" s="16" customFormat="1" ht="18.75" customHeight="1">
      <c r="B26" s="30"/>
      <c r="C26" s="30"/>
      <c r="D26" s="30"/>
      <c r="E26" s="35"/>
      <c r="F26" s="35"/>
      <c r="G26" s="35"/>
    </row>
    <row r="27" spans="1:12" s="16" customFormat="1" ht="17.25" customHeight="1">
      <c r="B27" s="34" t="s">
        <v>8</v>
      </c>
      <c r="C27" s="34"/>
      <c r="D27" s="92">
        <v>3.1</v>
      </c>
      <c r="E27" s="35"/>
      <c r="F27" s="78">
        <f>F41</f>
        <v>17874200</v>
      </c>
      <c r="G27" s="32"/>
      <c r="I27" s="16" t="s">
        <v>124</v>
      </c>
      <c r="J27" s="142">
        <v>20000</v>
      </c>
      <c r="K27" s="142">
        <v>35.020000000000003</v>
      </c>
      <c r="L27" s="142">
        <f>K27*J27</f>
        <v>700400.00000000012</v>
      </c>
    </row>
    <row r="28" spans="1:12" s="16" customFormat="1" ht="29.25" customHeight="1">
      <c r="B28" s="34" t="s">
        <v>30</v>
      </c>
      <c r="C28" s="34"/>
      <c r="D28" s="34"/>
      <c r="E28" s="28"/>
      <c r="F28" s="79">
        <f>-L33</f>
        <v>-2681130</v>
      </c>
      <c r="G28" s="32"/>
      <c r="I28" s="16" t="s">
        <v>127</v>
      </c>
      <c r="J28" s="142">
        <v>75000</v>
      </c>
      <c r="K28" s="142">
        <v>63.97</v>
      </c>
      <c r="L28" s="142">
        <f t="shared" ref="L28:L31" si="0">K28*J28</f>
        <v>4797750</v>
      </c>
    </row>
    <row r="29" spans="1:12" s="16" customFormat="1" ht="18" customHeight="1">
      <c r="B29" s="34"/>
      <c r="C29" s="34"/>
      <c r="D29" s="34"/>
      <c r="E29" s="28"/>
      <c r="F29" s="32">
        <f>F27+F28</f>
        <v>15193070</v>
      </c>
      <c r="G29" s="32"/>
      <c r="I29" s="16" t="s">
        <v>128</v>
      </c>
      <c r="J29" s="142">
        <v>400000</v>
      </c>
      <c r="K29" s="142">
        <v>15.25</v>
      </c>
      <c r="L29" s="142">
        <f t="shared" si="0"/>
        <v>6100000</v>
      </c>
    </row>
    <row r="30" spans="1:12" s="16" customFormat="1" ht="16.5" thickBot="1">
      <c r="B30" s="87" t="s">
        <v>66</v>
      </c>
      <c r="C30" s="88"/>
      <c r="D30" s="88"/>
      <c r="E30" s="28"/>
      <c r="F30" s="89">
        <v>0</v>
      </c>
      <c r="G30" s="29"/>
      <c r="I30" s="16" t="s">
        <v>129</v>
      </c>
      <c r="J30" s="142">
        <v>40000</v>
      </c>
      <c r="K30" s="142">
        <v>113.47</v>
      </c>
      <c r="L30" s="142">
        <f t="shared" si="0"/>
        <v>4538800</v>
      </c>
    </row>
    <row r="31" spans="1:12" s="16" customFormat="1" ht="16.5" thickTop="1">
      <c r="B31" s="88"/>
      <c r="C31" s="88"/>
      <c r="D31" s="88"/>
      <c r="E31" s="28"/>
      <c r="F31" s="26">
        <f>F29+F22+F15</f>
        <v>72109915</v>
      </c>
      <c r="G31" s="29"/>
      <c r="I31" s="16" t="s">
        <v>130</v>
      </c>
      <c r="J31" s="142">
        <v>25000</v>
      </c>
      <c r="K31" s="142">
        <v>69.489999999999995</v>
      </c>
      <c r="L31" s="142">
        <f t="shared" si="0"/>
        <v>1737249.9999999998</v>
      </c>
    </row>
    <row r="32" spans="1:12" s="16" customFormat="1" ht="15.75">
      <c r="B32" s="88"/>
      <c r="C32" s="88"/>
      <c r="D32" s="88"/>
      <c r="E32" s="28"/>
      <c r="F32" s="26"/>
      <c r="G32" s="29"/>
      <c r="J32" s="142"/>
      <c r="K32" s="142"/>
      <c r="L32" s="142">
        <f>SUM(L27:L31)</f>
        <v>17874200</v>
      </c>
    </row>
    <row r="33" spans="1:12" s="16" customFormat="1" ht="15.75" customHeight="1">
      <c r="A33" s="98">
        <v>3.1</v>
      </c>
      <c r="B33" s="95" t="s">
        <v>55</v>
      </c>
      <c r="C33" s="143" t="s">
        <v>56</v>
      </c>
      <c r="D33" s="151" t="s">
        <v>155</v>
      </c>
      <c r="E33" s="152"/>
      <c r="F33" s="96" t="s">
        <v>156</v>
      </c>
      <c r="G33" s="29"/>
      <c r="L33" s="45">
        <f>L32*0.15</f>
        <v>2681130</v>
      </c>
    </row>
    <row r="34" spans="1:12" s="16" customFormat="1" ht="15.75">
      <c r="B34" s="88"/>
      <c r="C34" s="88"/>
      <c r="D34" s="88"/>
      <c r="E34" s="28"/>
      <c r="F34" s="93"/>
      <c r="G34" s="29"/>
      <c r="L34" s="45">
        <f>L32-L33</f>
        <v>15193070</v>
      </c>
    </row>
    <row r="35" spans="1:12" s="16" customFormat="1" ht="15.75">
      <c r="B35" s="88" t="s">
        <v>124</v>
      </c>
      <c r="C35" s="16">
        <v>20000</v>
      </c>
      <c r="D35" s="149">
        <f>K27</f>
        <v>35.020000000000003</v>
      </c>
      <c r="E35" s="150"/>
      <c r="F35" s="26">
        <f>C35*D35</f>
        <v>700400.00000000012</v>
      </c>
      <c r="G35" s="29"/>
    </row>
    <row r="36" spans="1:12" s="16" customFormat="1" ht="15.75">
      <c r="B36" s="88" t="s">
        <v>127</v>
      </c>
      <c r="C36" s="16">
        <v>75000</v>
      </c>
      <c r="D36" s="149">
        <f t="shared" ref="D36:D39" si="1">K28</f>
        <v>63.97</v>
      </c>
      <c r="E36" s="150"/>
      <c r="F36" s="26">
        <f t="shared" ref="F36:F39" si="2">C36*D36</f>
        <v>4797750</v>
      </c>
      <c r="G36" s="29"/>
    </row>
    <row r="37" spans="1:12" s="16" customFormat="1" ht="15.75">
      <c r="B37" s="88" t="s">
        <v>128</v>
      </c>
      <c r="C37" s="16">
        <v>400000</v>
      </c>
      <c r="D37" s="149">
        <f t="shared" si="1"/>
        <v>15.25</v>
      </c>
      <c r="E37" s="150"/>
      <c r="F37" s="26">
        <f t="shared" si="2"/>
        <v>6100000</v>
      </c>
      <c r="G37" s="29"/>
    </row>
    <row r="38" spans="1:12" s="16" customFormat="1" ht="15.75">
      <c r="B38" s="88" t="s">
        <v>129</v>
      </c>
      <c r="C38" s="16">
        <v>40000</v>
      </c>
      <c r="D38" s="149">
        <f t="shared" si="1"/>
        <v>113.47</v>
      </c>
      <c r="E38" s="150"/>
      <c r="F38" s="26">
        <f t="shared" si="2"/>
        <v>4538800</v>
      </c>
      <c r="G38" s="29"/>
    </row>
    <row r="39" spans="1:12" s="16" customFormat="1" ht="15.75">
      <c r="B39" s="88" t="s">
        <v>130</v>
      </c>
      <c r="C39" s="16">
        <v>25000</v>
      </c>
      <c r="D39" s="149">
        <f t="shared" si="1"/>
        <v>69.489999999999995</v>
      </c>
      <c r="E39" s="150"/>
      <c r="F39" s="26">
        <f t="shared" si="2"/>
        <v>1737249.9999999998</v>
      </c>
      <c r="G39" s="29"/>
    </row>
    <row r="40" spans="1:12" s="16" customFormat="1" ht="15.75">
      <c r="B40" s="88"/>
      <c r="D40" s="94"/>
      <c r="E40" s="28"/>
      <c r="F40" s="26"/>
      <c r="G40" s="29"/>
    </row>
    <row r="41" spans="1:12" s="16" customFormat="1" ht="16.5" thickBot="1">
      <c r="B41" s="88"/>
      <c r="D41" s="99">
        <f>SUM(C35:C39)</f>
        <v>560000</v>
      </c>
      <c r="E41" s="28"/>
      <c r="F41" s="89">
        <f>SUM(F35:F39)</f>
        <v>17874200</v>
      </c>
      <c r="G41" s="29"/>
    </row>
    <row r="42" spans="1:12" s="16" customFormat="1" ht="16.5" thickTop="1">
      <c r="B42" s="88"/>
      <c r="D42" s="94"/>
      <c r="E42" s="28"/>
      <c r="F42" s="97"/>
      <c r="G42" s="29"/>
    </row>
    <row r="43" spans="1:12" s="16" customFormat="1" ht="15.75">
      <c r="A43" s="90">
        <v>4</v>
      </c>
      <c r="B43" s="50" t="s">
        <v>52</v>
      </c>
      <c r="C43" s="50"/>
      <c r="D43" s="50"/>
      <c r="E43" s="35"/>
      <c r="F43" s="41"/>
      <c r="G43" s="41"/>
    </row>
    <row r="44" spans="1:12" s="16" customFormat="1" ht="15.75">
      <c r="A44" s="90"/>
      <c r="B44" s="50"/>
      <c r="C44" s="50"/>
      <c r="D44" s="50"/>
      <c r="E44" s="35"/>
      <c r="F44" s="41"/>
      <c r="G44" s="41"/>
    </row>
    <row r="45" spans="1:12" s="16" customFormat="1" ht="15.75" customHeight="1">
      <c r="B45" s="35" t="s">
        <v>9</v>
      </c>
      <c r="C45" s="35"/>
      <c r="D45" s="35"/>
      <c r="E45" s="28"/>
      <c r="F45" s="78">
        <v>34499172</v>
      </c>
      <c r="G45" s="32"/>
    </row>
    <row r="46" spans="1:12" s="16" customFormat="1" ht="15.75">
      <c r="B46" s="35" t="s">
        <v>11</v>
      </c>
      <c r="C46" s="35"/>
      <c r="D46" s="35"/>
      <c r="E46" s="35"/>
      <c r="F46" s="79">
        <v>-3179751</v>
      </c>
      <c r="G46" s="32"/>
    </row>
    <row r="47" spans="1:12" s="16" customFormat="1" ht="15.75">
      <c r="B47" s="35"/>
      <c r="C47" s="35"/>
      <c r="D47" s="35"/>
      <c r="E47" s="35"/>
      <c r="F47" s="32"/>
      <c r="G47" s="32"/>
    </row>
    <row r="48" spans="1:12" s="16" customFormat="1" ht="16.5" thickBot="1">
      <c r="B48" s="24"/>
      <c r="C48" s="24"/>
      <c r="D48" s="24"/>
      <c r="E48" s="35"/>
      <c r="F48" s="122">
        <f>F45+F46</f>
        <v>31319421</v>
      </c>
      <c r="G48" s="41"/>
    </row>
    <row r="49" spans="1:7" s="16" customFormat="1" ht="16.5" thickTop="1">
      <c r="B49" s="24"/>
      <c r="C49" s="24"/>
      <c r="D49" s="24"/>
      <c r="E49" s="35"/>
      <c r="F49" s="41"/>
      <c r="G49" s="41"/>
    </row>
    <row r="50" spans="1:7" s="16" customFormat="1" ht="15.75" hidden="1">
      <c r="B50" s="30"/>
      <c r="C50" s="30"/>
      <c r="D50" s="30"/>
      <c r="E50" s="35"/>
      <c r="F50" s="46"/>
      <c r="G50" s="49"/>
    </row>
    <row r="51" spans="1:7" s="16" customFormat="1" ht="15.75" hidden="1">
      <c r="B51" s="30"/>
      <c r="C51" s="30"/>
      <c r="D51" s="30"/>
      <c r="E51" s="35"/>
      <c r="F51" s="47"/>
      <c r="G51" s="49"/>
    </row>
    <row r="52" spans="1:7" s="16" customFormat="1" ht="15.75" hidden="1">
      <c r="B52" s="30"/>
      <c r="C52" s="30"/>
      <c r="D52" s="30"/>
      <c r="E52" s="35"/>
      <c r="F52" s="47"/>
      <c r="G52" s="49"/>
    </row>
    <row r="53" spans="1:7" s="16" customFormat="1" ht="15.75" hidden="1">
      <c r="B53" s="30"/>
      <c r="C53" s="30"/>
      <c r="D53" s="30"/>
      <c r="E53" s="35"/>
      <c r="F53" s="47"/>
      <c r="G53" s="49"/>
    </row>
    <row r="54" spans="1:7" s="16" customFormat="1" ht="15.75" hidden="1">
      <c r="B54" s="30"/>
      <c r="C54" s="30"/>
      <c r="D54" s="30"/>
      <c r="E54" s="35"/>
      <c r="F54" s="48"/>
      <c r="G54" s="49"/>
    </row>
    <row r="55" spans="1:7" s="16" customFormat="1" ht="15.75">
      <c r="A55" s="90">
        <v>5</v>
      </c>
      <c r="B55" s="91" t="s">
        <v>53</v>
      </c>
      <c r="C55" s="91"/>
      <c r="D55" s="91"/>
      <c r="E55" s="35"/>
      <c r="F55" s="49"/>
      <c r="G55" s="49"/>
    </row>
    <row r="56" spans="1:7" s="16" customFormat="1" ht="15.75">
      <c r="B56" s="87"/>
      <c r="C56" s="88"/>
      <c r="D56" s="88"/>
      <c r="E56" s="35"/>
      <c r="F56" s="49"/>
      <c r="G56" s="49"/>
    </row>
    <row r="57" spans="1:7" s="16" customFormat="1" ht="15.75">
      <c r="B57" s="35" t="s">
        <v>26</v>
      </c>
      <c r="C57" s="35"/>
      <c r="D57" s="35"/>
      <c r="E57" s="35"/>
      <c r="F57" s="26">
        <v>3179751</v>
      </c>
      <c r="G57" s="49"/>
    </row>
    <row r="58" spans="1:7" s="16" customFormat="1" ht="15.75">
      <c r="B58" s="16" t="s">
        <v>67</v>
      </c>
      <c r="E58" s="35"/>
      <c r="F58" s="26"/>
      <c r="G58" s="41"/>
    </row>
    <row r="59" spans="1:7" s="16" customFormat="1" ht="11.25" hidden="1" customHeight="1">
      <c r="B59" s="30"/>
      <c r="C59" s="30"/>
      <c r="D59" s="30"/>
      <c r="E59" s="35"/>
      <c r="F59" s="26"/>
      <c r="G59" s="41"/>
    </row>
    <row r="60" spans="1:7" s="16" customFormat="1" ht="2.25" hidden="1" customHeight="1">
      <c r="B60" s="30"/>
      <c r="C60" s="30"/>
      <c r="D60" s="30"/>
      <c r="E60" s="35"/>
      <c r="F60" s="26"/>
      <c r="G60" s="41"/>
    </row>
    <row r="61" spans="1:7" ht="16.5" thickBot="1">
      <c r="B61" s="76"/>
      <c r="C61" s="76"/>
      <c r="D61" s="76"/>
      <c r="E61" s="76"/>
      <c r="F61" s="89">
        <f>F48+F57</f>
        <v>34499172</v>
      </c>
      <c r="G61" s="76"/>
    </row>
    <row r="62" spans="1:7" ht="13.5" thickTop="1">
      <c r="B62" s="76"/>
      <c r="C62" s="76"/>
      <c r="D62" s="76"/>
      <c r="E62" s="76"/>
      <c r="F62" s="76"/>
      <c r="G62" s="76"/>
    </row>
    <row r="63" spans="1:7" ht="15.75">
      <c r="A63" s="90"/>
      <c r="B63" s="91"/>
      <c r="C63" s="76"/>
      <c r="D63" s="76"/>
      <c r="E63" s="76"/>
      <c r="F63" s="76"/>
      <c r="G63" s="76"/>
    </row>
    <row r="64" spans="1:7" ht="13.5" customHeight="1">
      <c r="A64" s="98">
        <v>6</v>
      </c>
      <c r="B64" s="91" t="s">
        <v>57</v>
      </c>
      <c r="C64" s="76"/>
      <c r="D64" s="76"/>
      <c r="E64" s="76"/>
      <c r="F64" s="76"/>
      <c r="G64" s="76"/>
    </row>
    <row r="65" spans="2:8" ht="15.75">
      <c r="B65" s="35"/>
      <c r="C65" s="76"/>
      <c r="D65" s="76"/>
      <c r="E65" s="76"/>
      <c r="F65" s="76"/>
      <c r="G65" s="76"/>
    </row>
    <row r="66" spans="2:8" ht="15.75">
      <c r="B66" s="57" t="s">
        <v>58</v>
      </c>
      <c r="C66" s="76"/>
      <c r="D66" s="76"/>
      <c r="E66" s="76"/>
      <c r="F66" s="26"/>
      <c r="G66" s="76"/>
    </row>
    <row r="67" spans="2:8" ht="15.75">
      <c r="B67" s="35"/>
      <c r="C67" s="76"/>
      <c r="D67" s="76"/>
      <c r="E67" s="76"/>
      <c r="F67" s="26">
        <v>1162752</v>
      </c>
      <c r="G67" s="76"/>
    </row>
    <row r="68" spans="2:8">
      <c r="B68" s="76"/>
      <c r="C68" s="76"/>
      <c r="D68" s="76" t="s">
        <v>68</v>
      </c>
      <c r="E68" s="76"/>
      <c r="F68" s="76"/>
      <c r="G68" s="76"/>
    </row>
    <row r="69" spans="2:8" ht="16.5" thickBot="1">
      <c r="B69" s="76"/>
      <c r="C69" s="76"/>
      <c r="D69" s="76"/>
      <c r="E69" s="76"/>
      <c r="F69" s="89">
        <f>F61+F67</f>
        <v>35661924</v>
      </c>
      <c r="G69" s="76"/>
      <c r="H69" s="144">
        <f>F31-F69</f>
        <v>36447991</v>
      </c>
    </row>
    <row r="70" spans="2:8" ht="13.5" thickTop="1">
      <c r="B70" s="76"/>
      <c r="C70" s="76"/>
      <c r="D70" s="76"/>
      <c r="E70" s="76"/>
      <c r="F70" s="76"/>
      <c r="G70" s="76"/>
    </row>
    <row r="71" spans="2:8">
      <c r="B71" s="102" t="s">
        <v>20</v>
      </c>
      <c r="C71" s="9"/>
      <c r="D71" s="9"/>
      <c r="E71" s="7"/>
      <c r="F71" s="103" t="s">
        <v>21</v>
      </c>
      <c r="G71" s="9"/>
    </row>
    <row r="72" spans="2:8" ht="13.5">
      <c r="B72" s="100" t="s">
        <v>22</v>
      </c>
      <c r="C72" s="10"/>
      <c r="D72" s="10"/>
      <c r="E72" s="101" t="s">
        <v>23</v>
      </c>
      <c r="G72" s="10"/>
    </row>
  </sheetData>
  <mergeCells count="7">
    <mergeCell ref="D37:E37"/>
    <mergeCell ref="D38:E38"/>
    <mergeCell ref="D39:E39"/>
    <mergeCell ref="F5:G5"/>
    <mergeCell ref="D33:E33"/>
    <mergeCell ref="D35:E35"/>
    <mergeCell ref="D36:E36"/>
  </mergeCells>
  <printOptions horizontalCentered="1"/>
  <pageMargins left="0.75" right="0.65" top="1" bottom="0.62" header="0.5" footer="0.34"/>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57" zoomScaleNormal="100" workbookViewId="0">
      <selection activeCell="G67" sqref="G67"/>
    </sheetView>
  </sheetViews>
  <sheetFormatPr defaultColWidth="9.140625" defaultRowHeight="18" customHeight="1"/>
  <cols>
    <col min="1" max="1" width="13.7109375" style="124" customWidth="1"/>
    <col min="2" max="2" width="16.42578125" style="124" customWidth="1"/>
    <col min="3" max="3" width="31.5703125" style="124" bestFit="1" customWidth="1"/>
    <col min="4" max="4" width="14" style="124" customWidth="1"/>
    <col min="5" max="5" width="14.28515625" style="124" customWidth="1"/>
    <col min="6" max="7" width="12.5703125" style="124" customWidth="1"/>
    <col min="8" max="8" width="17.28515625" style="124" bestFit="1" customWidth="1"/>
    <col min="9" max="16384" width="9.140625" style="124"/>
  </cols>
  <sheetData>
    <row r="1" spans="1:8" ht="18" customHeight="1">
      <c r="A1" s="153" t="s">
        <v>131</v>
      </c>
      <c r="B1" s="153"/>
      <c r="C1" s="153"/>
      <c r="D1" s="153"/>
      <c r="E1" s="153"/>
      <c r="F1" s="153"/>
      <c r="G1" s="153"/>
    </row>
    <row r="2" spans="1:8" ht="18" customHeight="1">
      <c r="A2" s="125"/>
      <c r="B2" s="125"/>
      <c r="C2" s="125"/>
      <c r="D2" s="153" t="s">
        <v>148</v>
      </c>
      <c r="E2" s="153"/>
      <c r="F2" s="153"/>
      <c r="G2" s="125"/>
    </row>
    <row r="3" spans="1:8" ht="18" customHeight="1">
      <c r="A3" s="125"/>
      <c r="B3" s="125"/>
      <c r="C3" s="125"/>
      <c r="D3" s="153" t="s">
        <v>136</v>
      </c>
      <c r="E3" s="153"/>
      <c r="F3" s="153"/>
      <c r="G3" s="125"/>
    </row>
    <row r="4" spans="1:8" ht="18" customHeight="1">
      <c r="A4" s="125"/>
      <c r="B4" s="125"/>
      <c r="C4" s="125"/>
      <c r="D4" s="153" t="s">
        <v>69</v>
      </c>
      <c r="E4" s="153"/>
      <c r="F4" s="153"/>
      <c r="G4" s="125"/>
    </row>
    <row r="5" spans="1:8" ht="18" customHeight="1">
      <c r="A5" s="125" t="s">
        <v>70</v>
      </c>
      <c r="B5" s="125" t="s">
        <v>71</v>
      </c>
      <c r="C5" s="125" t="s">
        <v>72</v>
      </c>
      <c r="D5" s="125" t="s">
        <v>73</v>
      </c>
      <c r="E5" s="125" t="s">
        <v>74</v>
      </c>
      <c r="F5" s="125" t="s">
        <v>75</v>
      </c>
      <c r="G5" s="125" t="s">
        <v>76</v>
      </c>
      <c r="H5" s="124" t="s">
        <v>122</v>
      </c>
    </row>
    <row r="6" spans="1:8" ht="18" customHeight="1">
      <c r="A6" t="s">
        <v>137</v>
      </c>
      <c r="B6" s="127" t="s">
        <v>100</v>
      </c>
      <c r="C6" s="125" t="s">
        <v>101</v>
      </c>
      <c r="D6" s="131">
        <v>-2000000</v>
      </c>
      <c r="E6" s="131"/>
      <c r="F6" s="131"/>
      <c r="G6" s="131">
        <v>2000000</v>
      </c>
      <c r="H6" s="132"/>
    </row>
    <row r="7" spans="1:8" ht="18" customHeight="1">
      <c r="A7" t="s">
        <v>134</v>
      </c>
      <c r="B7" s="127">
        <v>12</v>
      </c>
      <c r="C7" s="125" t="s">
        <v>102</v>
      </c>
      <c r="D7" s="131">
        <v>-8094899.3099999996</v>
      </c>
      <c r="E7" s="131">
        <v>46626279.960000001</v>
      </c>
      <c r="F7" s="131">
        <v>36681663</v>
      </c>
      <c r="G7" s="131">
        <v>18039516.27</v>
      </c>
      <c r="H7" s="132"/>
    </row>
    <row r="8" spans="1:8" ht="18" customHeight="1">
      <c r="A8" t="s">
        <v>138</v>
      </c>
      <c r="B8" s="126">
        <v>23</v>
      </c>
      <c r="C8" s="125" t="s">
        <v>104</v>
      </c>
      <c r="D8" s="133">
        <v>1317381.57</v>
      </c>
      <c r="E8" s="134">
        <v>1427593.89</v>
      </c>
      <c r="F8" s="134">
        <v>89244</v>
      </c>
      <c r="G8" s="131">
        <v>20968.32</v>
      </c>
      <c r="H8" s="132"/>
    </row>
    <row r="9" spans="1:8" ht="18" customHeight="1">
      <c r="A9" t="s">
        <v>139</v>
      </c>
      <c r="B9" s="126">
        <v>213</v>
      </c>
      <c r="C9" s="125" t="s">
        <v>84</v>
      </c>
      <c r="D9" s="133">
        <v>-75877.27</v>
      </c>
      <c r="E9" s="134">
        <v>260011.88</v>
      </c>
      <c r="F9" s="134">
        <v>261585</v>
      </c>
      <c r="G9" s="131">
        <v>74304.149999999994</v>
      </c>
      <c r="H9" s="132"/>
    </row>
    <row r="10" spans="1:8" ht="18" customHeight="1">
      <c r="A10" t="s">
        <v>137</v>
      </c>
      <c r="B10" s="126">
        <v>246</v>
      </c>
      <c r="C10" s="125" t="s">
        <v>105</v>
      </c>
      <c r="D10" s="133">
        <v>-0.37</v>
      </c>
      <c r="E10" s="134"/>
      <c r="F10" s="134"/>
      <c r="G10" s="134">
        <v>0.37</v>
      </c>
      <c r="H10" s="132">
        <v>0.37</v>
      </c>
    </row>
    <row r="11" spans="1:8" ht="18" customHeight="1">
      <c r="A11" t="s">
        <v>137</v>
      </c>
      <c r="B11" s="126">
        <v>377</v>
      </c>
      <c r="C11" s="125" t="s">
        <v>106</v>
      </c>
      <c r="D11" s="133">
        <v>-1500</v>
      </c>
      <c r="E11" s="134"/>
      <c r="F11" s="134"/>
      <c r="G11" s="134">
        <v>1500</v>
      </c>
      <c r="H11" s="132">
        <v>1500</v>
      </c>
    </row>
    <row r="12" spans="1:8" ht="18" customHeight="1">
      <c r="A12" t="s">
        <v>137</v>
      </c>
      <c r="B12" s="126">
        <v>482</v>
      </c>
      <c r="C12" s="125" t="s">
        <v>107</v>
      </c>
      <c r="D12" s="133">
        <v>-0.98</v>
      </c>
      <c r="E12" s="134"/>
      <c r="F12" s="134"/>
      <c r="G12" s="134">
        <v>0.98</v>
      </c>
      <c r="H12" s="132">
        <v>0.98</v>
      </c>
    </row>
    <row r="13" spans="1:8" ht="18" customHeight="1">
      <c r="A13" t="s">
        <v>137</v>
      </c>
      <c r="B13" s="126">
        <v>490</v>
      </c>
      <c r="C13" s="125" t="s">
        <v>140</v>
      </c>
      <c r="D13" s="133">
        <v>-70.06</v>
      </c>
      <c r="E13" s="134"/>
      <c r="F13" s="134"/>
      <c r="G13" s="134">
        <v>70.06</v>
      </c>
      <c r="H13" s="132">
        <v>70.06</v>
      </c>
    </row>
    <row r="14" spans="1:8" ht="18" customHeight="1">
      <c r="A14" t="s">
        <v>134</v>
      </c>
      <c r="B14" s="126">
        <v>501</v>
      </c>
      <c r="C14" s="125" t="s">
        <v>108</v>
      </c>
      <c r="D14" s="133">
        <v>-74540.39</v>
      </c>
      <c r="E14" s="134"/>
      <c r="F14" s="134">
        <v>5701.5</v>
      </c>
      <c r="G14" s="134">
        <v>68838.89</v>
      </c>
      <c r="H14" s="132">
        <v>68838.89</v>
      </c>
    </row>
    <row r="15" spans="1:8" ht="18" customHeight="1">
      <c r="A15" t="s">
        <v>137</v>
      </c>
      <c r="B15" s="126">
        <v>521</v>
      </c>
      <c r="C15" s="125" t="s">
        <v>109</v>
      </c>
      <c r="D15" s="133">
        <v>-1858.05</v>
      </c>
      <c r="E15" s="134"/>
      <c r="F15" s="134"/>
      <c r="G15" s="134">
        <v>1858.05</v>
      </c>
      <c r="H15" s="132">
        <v>1858.05</v>
      </c>
    </row>
    <row r="16" spans="1:8" ht="18" customHeight="1">
      <c r="A16" t="s">
        <v>137</v>
      </c>
      <c r="B16" s="126">
        <v>529</v>
      </c>
      <c r="C16" s="125" t="s">
        <v>110</v>
      </c>
      <c r="D16" s="133">
        <v>-211.66</v>
      </c>
      <c r="E16" s="134"/>
      <c r="F16" s="134"/>
      <c r="G16" s="134">
        <v>211.66</v>
      </c>
      <c r="H16" s="132">
        <v>211.66</v>
      </c>
    </row>
    <row r="17" spans="1:10" ht="18" customHeight="1">
      <c r="A17" t="s">
        <v>137</v>
      </c>
      <c r="B17" s="126">
        <v>535</v>
      </c>
      <c r="C17" s="125" t="s">
        <v>111</v>
      </c>
      <c r="D17" s="133">
        <v>-10.29</v>
      </c>
      <c r="E17" s="134"/>
      <c r="F17" s="134"/>
      <c r="G17" s="134">
        <v>10.29</v>
      </c>
      <c r="H17" s="132">
        <v>10.29</v>
      </c>
    </row>
    <row r="18" spans="1:10" ht="18" customHeight="1">
      <c r="A18" t="s">
        <v>137</v>
      </c>
      <c r="B18" s="126">
        <v>548</v>
      </c>
      <c r="C18" s="125" t="s">
        <v>112</v>
      </c>
      <c r="D18" s="133">
        <v>-0.1</v>
      </c>
      <c r="E18" s="134"/>
      <c r="F18" s="134"/>
      <c r="G18" s="134">
        <v>0.1</v>
      </c>
      <c r="H18" s="132">
        <v>0.1</v>
      </c>
    </row>
    <row r="19" spans="1:10" ht="18" customHeight="1">
      <c r="A19" t="s">
        <v>134</v>
      </c>
      <c r="B19" s="126">
        <v>549</v>
      </c>
      <c r="C19" s="125" t="s">
        <v>141</v>
      </c>
      <c r="D19" s="133">
        <v>-152686.06</v>
      </c>
      <c r="E19" s="134">
        <v>1783044.21</v>
      </c>
      <c r="F19" s="134">
        <v>1378310</v>
      </c>
      <c r="G19" s="134">
        <v>557420.27</v>
      </c>
      <c r="H19" s="132"/>
    </row>
    <row r="20" spans="1:10" ht="18" customHeight="1">
      <c r="A20" t="s">
        <v>137</v>
      </c>
      <c r="B20" s="126">
        <v>558</v>
      </c>
      <c r="C20" s="125" t="s">
        <v>114</v>
      </c>
      <c r="D20" s="133">
        <v>-1073.0899999999999</v>
      </c>
      <c r="E20" s="134"/>
      <c r="F20" s="134"/>
      <c r="G20" s="134">
        <v>1073.0899999999999</v>
      </c>
      <c r="H20" s="132">
        <v>1073.0899999999999</v>
      </c>
    </row>
    <row r="21" spans="1:10" ht="18" customHeight="1">
      <c r="A21" t="s">
        <v>137</v>
      </c>
      <c r="B21" s="126">
        <v>559</v>
      </c>
      <c r="C21" s="125" t="s">
        <v>142</v>
      </c>
      <c r="D21" s="133">
        <v>-1134</v>
      </c>
      <c r="E21" s="134"/>
      <c r="F21" s="134"/>
      <c r="G21" s="134">
        <v>1134</v>
      </c>
      <c r="H21" s="132">
        <v>1134</v>
      </c>
    </row>
    <row r="22" spans="1:10" ht="18" customHeight="1">
      <c r="A22" t="s">
        <v>137</v>
      </c>
      <c r="B22" s="126" t="s">
        <v>120</v>
      </c>
      <c r="C22" s="125" t="s">
        <v>143</v>
      </c>
      <c r="D22" s="133">
        <v>-29998.61</v>
      </c>
      <c r="E22" s="134"/>
      <c r="F22" s="134"/>
      <c r="G22" s="134">
        <v>29998.61</v>
      </c>
      <c r="H22" s="132"/>
    </row>
    <row r="23" spans="1:10" ht="18" customHeight="1">
      <c r="A23"/>
      <c r="B23"/>
      <c r="C23"/>
      <c r="D23" s="134"/>
      <c r="E23" s="134"/>
      <c r="F23" s="134"/>
      <c r="G23" s="134"/>
      <c r="H23" s="132"/>
      <c r="J23" s="136">
        <f>SUM(G8:G22)</f>
        <v>757388.84</v>
      </c>
    </row>
    <row r="24" spans="1:10" ht="18" customHeight="1">
      <c r="A24"/>
      <c r="B24"/>
      <c r="C24" s="125" t="s">
        <v>63</v>
      </c>
      <c r="D24" s="135">
        <v>9116479</v>
      </c>
      <c r="E24" s="131">
        <v>50096930</v>
      </c>
      <c r="F24" s="131">
        <v>38416503.5</v>
      </c>
      <c r="G24" s="131">
        <v>20796905</v>
      </c>
      <c r="H24" s="132">
        <v>74697</v>
      </c>
    </row>
    <row r="25" spans="1:10" ht="18" customHeight="1">
      <c r="D25" s="132"/>
      <c r="E25" s="132"/>
      <c r="F25" s="132"/>
      <c r="G25" s="132">
        <v>-2000000</v>
      </c>
      <c r="H25" s="132"/>
    </row>
    <row r="26" spans="1:10" ht="18" customHeight="1">
      <c r="D26" s="132"/>
      <c r="E26" s="132"/>
      <c r="F26" s="132"/>
      <c r="G26" s="132">
        <v>-18039516</v>
      </c>
      <c r="H26" s="132"/>
    </row>
    <row r="27" spans="1:10" ht="18" customHeight="1">
      <c r="D27" s="124" t="s">
        <v>122</v>
      </c>
      <c r="G27" s="132">
        <v>-74697</v>
      </c>
      <c r="H27" s="132"/>
    </row>
    <row r="28" spans="1:10" ht="18" customHeight="1">
      <c r="G28" s="132">
        <v>-29999</v>
      </c>
      <c r="H28" s="132"/>
    </row>
    <row r="29" spans="1:10" ht="18" customHeight="1">
      <c r="C29" s="124" t="s">
        <v>121</v>
      </c>
      <c r="D29" s="124" t="s">
        <v>123</v>
      </c>
      <c r="F29" s="124" t="s">
        <v>121</v>
      </c>
      <c r="G29" s="132">
        <v>652693</v>
      </c>
      <c r="H29" s="132">
        <v>652693</v>
      </c>
    </row>
    <row r="32" spans="1:10" ht="18" customHeight="1">
      <c r="A32" s="153" t="s">
        <v>131</v>
      </c>
      <c r="B32" s="153"/>
      <c r="C32" s="153"/>
      <c r="D32" s="153"/>
      <c r="E32" s="153"/>
      <c r="F32" s="153"/>
      <c r="G32" s="153"/>
      <c r="H32" s="153"/>
    </row>
    <row r="33" spans="1:8" ht="18" customHeight="1">
      <c r="A33" s="125"/>
      <c r="B33" s="125"/>
      <c r="C33" s="125"/>
      <c r="D33" s="130" t="s">
        <v>149</v>
      </c>
      <c r="E33" s="130"/>
      <c r="F33" s="130"/>
      <c r="G33" s="125"/>
      <c r="H33" s="125"/>
    </row>
    <row r="34" spans="1:8" ht="18" customHeight="1">
      <c r="A34" s="125"/>
      <c r="B34" s="125"/>
      <c r="C34" s="125"/>
      <c r="D34" s="130" t="s">
        <v>132</v>
      </c>
      <c r="E34" s="130"/>
      <c r="F34" s="130"/>
      <c r="G34" s="125"/>
      <c r="H34" s="125"/>
    </row>
    <row r="35" spans="1:8" ht="18" customHeight="1">
      <c r="A35" s="125"/>
      <c r="B35" s="125"/>
      <c r="C35" s="125"/>
      <c r="D35" s="130" t="s">
        <v>69</v>
      </c>
      <c r="E35" s="130"/>
      <c r="F35" s="130"/>
      <c r="G35" s="125"/>
      <c r="H35" s="125"/>
    </row>
    <row r="36" spans="1:8" ht="18" customHeight="1">
      <c r="A36" s="125" t="s">
        <v>70</v>
      </c>
      <c r="B36" s="125" t="s">
        <v>71</v>
      </c>
      <c r="C36" s="125" t="s">
        <v>72</v>
      </c>
      <c r="D36" s="125" t="s">
        <v>73</v>
      </c>
      <c r="E36" s="125" t="s">
        <v>74</v>
      </c>
      <c r="F36" s="125" t="s">
        <v>75</v>
      </c>
      <c r="G36" s="125" t="s">
        <v>144</v>
      </c>
      <c r="H36" s="125" t="s">
        <v>145</v>
      </c>
    </row>
    <row r="37" spans="1:8" ht="18" customHeight="1">
      <c r="A37" s="128">
        <v>43471</v>
      </c>
      <c r="B37" s="130">
        <v>2</v>
      </c>
      <c r="C37" s="125" t="s">
        <v>77</v>
      </c>
      <c r="D37" s="131">
        <v>4461699.26</v>
      </c>
      <c r="E37" s="131"/>
      <c r="F37" s="131"/>
      <c r="G37" s="131">
        <v>4461699.26</v>
      </c>
      <c r="H37" s="131"/>
    </row>
    <row r="38" spans="1:8" ht="18" customHeight="1">
      <c r="A38" s="128">
        <v>43471</v>
      </c>
      <c r="B38" s="130">
        <v>9</v>
      </c>
      <c r="C38" s="125" t="s">
        <v>78</v>
      </c>
      <c r="D38" s="131">
        <v>53740.82</v>
      </c>
      <c r="E38" s="135"/>
      <c r="F38" s="131"/>
      <c r="G38" s="131">
        <v>53740.82</v>
      </c>
      <c r="H38" s="131">
        <v>53740.82</v>
      </c>
    </row>
    <row r="39" spans="1:8" ht="18" customHeight="1">
      <c r="A39" s="129" t="s">
        <v>133</v>
      </c>
      <c r="B39" s="130">
        <v>13</v>
      </c>
      <c r="C39" s="125" t="s">
        <v>103</v>
      </c>
      <c r="D39" s="131">
        <v>210671.39</v>
      </c>
      <c r="E39" s="135">
        <v>1185740.3600000001</v>
      </c>
      <c r="F39" s="131">
        <v>1019688</v>
      </c>
      <c r="G39" s="131">
        <v>44619.03</v>
      </c>
      <c r="H39" s="131"/>
    </row>
    <row r="40" spans="1:8" ht="18" customHeight="1">
      <c r="A40" t="s">
        <v>134</v>
      </c>
      <c r="B40" s="130">
        <v>14</v>
      </c>
      <c r="C40" s="125" t="s">
        <v>79</v>
      </c>
      <c r="D40" s="131">
        <v>22541935.059999999</v>
      </c>
      <c r="E40" s="135">
        <v>92808966.390000001</v>
      </c>
      <c r="F40" s="131">
        <v>93117830.239999995</v>
      </c>
      <c r="G40" s="131">
        <v>22850798.91</v>
      </c>
      <c r="H40" s="131"/>
    </row>
    <row r="41" spans="1:8" ht="18" customHeight="1">
      <c r="A41" t="s">
        <v>134</v>
      </c>
      <c r="B41" s="130">
        <v>18</v>
      </c>
      <c r="C41" s="125" t="s">
        <v>80</v>
      </c>
      <c r="D41" s="131">
        <v>19540848.960000001</v>
      </c>
      <c r="E41" s="135">
        <v>57601047.939999998</v>
      </c>
      <c r="F41" s="131">
        <v>39529100</v>
      </c>
      <c r="G41" s="131">
        <v>1468901.02</v>
      </c>
      <c r="H41" s="131"/>
    </row>
    <row r="42" spans="1:8" ht="18" customHeight="1">
      <c r="A42" s="128">
        <v>43471</v>
      </c>
      <c r="B42" s="126">
        <v>82</v>
      </c>
      <c r="C42" s="125" t="s">
        <v>81</v>
      </c>
      <c r="D42" s="133">
        <v>0.22</v>
      </c>
      <c r="E42" s="133"/>
      <c r="F42" s="134"/>
      <c r="G42" s="133">
        <v>0.22</v>
      </c>
      <c r="H42" s="134">
        <v>0.22</v>
      </c>
    </row>
    <row r="43" spans="1:8" ht="18" customHeight="1">
      <c r="A43" s="128">
        <v>43471</v>
      </c>
      <c r="B43" s="126">
        <v>133</v>
      </c>
      <c r="C43" s="125" t="s">
        <v>82</v>
      </c>
      <c r="D43" s="133">
        <v>6591.38</v>
      </c>
      <c r="E43" s="133"/>
      <c r="F43" s="134"/>
      <c r="G43" s="133">
        <v>6591.38</v>
      </c>
      <c r="H43" s="133">
        <v>6591.38</v>
      </c>
    </row>
    <row r="44" spans="1:8" ht="18" customHeight="1">
      <c r="A44" s="128">
        <v>43471</v>
      </c>
      <c r="B44" s="126">
        <v>162</v>
      </c>
      <c r="C44" s="125" t="s">
        <v>83</v>
      </c>
      <c r="D44" s="133">
        <v>125424.63</v>
      </c>
      <c r="E44" s="133"/>
      <c r="F44" s="134"/>
      <c r="G44" s="133">
        <v>125424.63</v>
      </c>
      <c r="H44" s="133">
        <v>125424.63</v>
      </c>
    </row>
    <row r="45" spans="1:8" ht="18" customHeight="1">
      <c r="A45" s="128">
        <v>43471</v>
      </c>
      <c r="B45" s="126">
        <v>457</v>
      </c>
      <c r="C45" s="125" t="s">
        <v>85</v>
      </c>
      <c r="D45" s="133">
        <v>55718.400000000001</v>
      </c>
      <c r="E45" s="133"/>
      <c r="F45" s="134"/>
      <c r="G45" s="133">
        <v>55718.400000000001</v>
      </c>
      <c r="H45" s="133">
        <v>55718.400000000001</v>
      </c>
    </row>
    <row r="46" spans="1:8" ht="18" customHeight="1">
      <c r="A46" s="128">
        <v>43471</v>
      </c>
      <c r="B46" s="126">
        <v>461</v>
      </c>
      <c r="C46" s="125" t="s">
        <v>86</v>
      </c>
      <c r="D46" s="133">
        <v>0.56999999999999995</v>
      </c>
      <c r="E46" s="133"/>
      <c r="F46" s="134"/>
      <c r="G46" s="133">
        <v>0.56999999999999995</v>
      </c>
      <c r="H46" s="133">
        <v>0.56999999999999995</v>
      </c>
    </row>
    <row r="47" spans="1:8" ht="18" customHeight="1">
      <c r="A47" s="128">
        <v>43471</v>
      </c>
      <c r="B47" s="126">
        <v>487</v>
      </c>
      <c r="C47" s="125" t="s">
        <v>118</v>
      </c>
      <c r="D47" s="133">
        <v>49888.82</v>
      </c>
      <c r="E47" s="133"/>
      <c r="F47" s="134"/>
      <c r="G47" s="133">
        <v>49888.82</v>
      </c>
      <c r="H47" s="133">
        <v>49888.82</v>
      </c>
    </row>
    <row r="48" spans="1:8" ht="18" customHeight="1">
      <c r="A48" s="128">
        <v>43471</v>
      </c>
      <c r="B48" s="126">
        <v>494</v>
      </c>
      <c r="C48" s="125" t="s">
        <v>87</v>
      </c>
      <c r="D48" s="133">
        <v>35282.74</v>
      </c>
      <c r="E48" s="133"/>
      <c r="F48" s="134"/>
      <c r="G48" s="133">
        <v>35282.74</v>
      </c>
      <c r="H48" s="133">
        <v>35282.74</v>
      </c>
    </row>
    <row r="49" spans="1:8" ht="18" customHeight="1">
      <c r="A49" s="128">
        <v>43471</v>
      </c>
      <c r="B49" s="126">
        <v>504</v>
      </c>
      <c r="C49" s="125" t="s">
        <v>83</v>
      </c>
      <c r="D49" s="133">
        <v>1786.98</v>
      </c>
      <c r="E49" s="133"/>
      <c r="F49" s="134"/>
      <c r="G49" s="133">
        <v>1786.98</v>
      </c>
      <c r="H49" s="133">
        <v>1786.98</v>
      </c>
    </row>
    <row r="50" spans="1:8" ht="18" customHeight="1">
      <c r="A50" s="129" t="s">
        <v>134</v>
      </c>
      <c r="B50" s="126">
        <v>528</v>
      </c>
      <c r="C50" s="125" t="s">
        <v>88</v>
      </c>
      <c r="D50" s="133">
        <v>1188651.8899999999</v>
      </c>
      <c r="E50" s="133">
        <v>465107.42</v>
      </c>
      <c r="F50" s="134"/>
      <c r="G50" s="133">
        <v>723544.47</v>
      </c>
      <c r="H50" s="133">
        <v>723544.47</v>
      </c>
    </row>
    <row r="51" spans="1:8" ht="18" customHeight="1">
      <c r="A51" s="128">
        <v>43471</v>
      </c>
      <c r="B51" s="126">
        <v>530</v>
      </c>
      <c r="C51" s="125" t="s">
        <v>89</v>
      </c>
      <c r="D51" s="133">
        <v>74232.52</v>
      </c>
      <c r="E51" s="133"/>
      <c r="F51" s="134"/>
      <c r="G51" s="133">
        <v>74232.52</v>
      </c>
      <c r="H51" s="133">
        <v>74232.52</v>
      </c>
    </row>
    <row r="52" spans="1:8" ht="18" customHeight="1">
      <c r="A52" s="128">
        <v>43471</v>
      </c>
      <c r="B52" s="126">
        <v>531</v>
      </c>
      <c r="C52" s="125" t="s">
        <v>90</v>
      </c>
      <c r="D52" s="133">
        <v>578973.63</v>
      </c>
      <c r="E52" s="133"/>
      <c r="F52" s="134"/>
      <c r="G52" s="133">
        <v>578973.63</v>
      </c>
      <c r="H52" s="133">
        <v>578973.63</v>
      </c>
    </row>
    <row r="53" spans="1:8" ht="18" customHeight="1">
      <c r="A53" s="128">
        <v>43471</v>
      </c>
      <c r="B53" s="126">
        <v>538</v>
      </c>
      <c r="C53" s="125" t="s">
        <v>125</v>
      </c>
      <c r="D53" s="133">
        <v>1728984.65</v>
      </c>
      <c r="E53" s="133">
        <v>29821122.649999999</v>
      </c>
      <c r="F53" s="134">
        <v>28354769.640000001</v>
      </c>
      <c r="G53" s="133">
        <v>262631.64</v>
      </c>
      <c r="H53" s="134"/>
    </row>
    <row r="54" spans="1:8" ht="18" customHeight="1">
      <c r="A54" s="128">
        <v>43471</v>
      </c>
      <c r="B54" s="126">
        <v>541</v>
      </c>
      <c r="C54" s="125" t="s">
        <v>91</v>
      </c>
      <c r="D54" s="133">
        <v>501425.62</v>
      </c>
      <c r="E54" s="133"/>
      <c r="F54" s="134"/>
      <c r="G54" s="133">
        <v>501425.62</v>
      </c>
      <c r="H54" s="133">
        <v>501425.62</v>
      </c>
    </row>
    <row r="55" spans="1:8" ht="18" customHeight="1">
      <c r="A55" s="128">
        <v>43471</v>
      </c>
      <c r="B55" s="126">
        <v>542</v>
      </c>
      <c r="C55" s="125" t="s">
        <v>92</v>
      </c>
      <c r="D55" s="133">
        <v>25702.83</v>
      </c>
      <c r="E55" s="133"/>
      <c r="F55" s="134"/>
      <c r="G55" s="133">
        <v>25702.83</v>
      </c>
      <c r="H55" s="133">
        <v>25702.83</v>
      </c>
    </row>
    <row r="56" spans="1:8" ht="18" customHeight="1">
      <c r="A56" s="128">
        <v>43471</v>
      </c>
      <c r="B56" s="126">
        <v>545</v>
      </c>
      <c r="C56" s="125" t="s">
        <v>93</v>
      </c>
      <c r="D56" s="133">
        <v>635.44000000000005</v>
      </c>
      <c r="E56" s="133"/>
      <c r="F56" s="134"/>
      <c r="G56" s="133">
        <v>635.44000000000005</v>
      </c>
      <c r="H56" s="133">
        <v>635.44000000000005</v>
      </c>
    </row>
    <row r="57" spans="1:8" ht="18" customHeight="1">
      <c r="A57" s="128">
        <v>43471</v>
      </c>
      <c r="B57" s="126">
        <v>547</v>
      </c>
      <c r="C57" s="125" t="s">
        <v>135</v>
      </c>
      <c r="D57" s="133">
        <v>87074.73</v>
      </c>
      <c r="E57" s="133"/>
      <c r="F57" s="134"/>
      <c r="G57" s="133">
        <v>87074.73</v>
      </c>
      <c r="H57" s="133">
        <v>87074.73</v>
      </c>
    </row>
    <row r="58" spans="1:8" ht="18" customHeight="1">
      <c r="A58" s="128">
        <v>43471</v>
      </c>
      <c r="B58" s="126">
        <v>550</v>
      </c>
      <c r="C58" s="125" t="s">
        <v>94</v>
      </c>
      <c r="D58" s="133">
        <v>45512</v>
      </c>
      <c r="E58" s="133"/>
      <c r="F58" s="134"/>
      <c r="G58" s="133">
        <v>45512</v>
      </c>
      <c r="H58" s="133">
        <v>45512</v>
      </c>
    </row>
    <row r="59" spans="1:8" ht="18" customHeight="1">
      <c r="A59" s="128">
        <v>43471</v>
      </c>
      <c r="B59" s="126">
        <v>551</v>
      </c>
      <c r="C59" s="125" t="s">
        <v>95</v>
      </c>
      <c r="D59" s="133">
        <v>0.1</v>
      </c>
      <c r="E59" s="133"/>
      <c r="F59" s="134"/>
      <c r="G59" s="133">
        <v>0.1</v>
      </c>
      <c r="H59" s="133">
        <v>0.1</v>
      </c>
    </row>
    <row r="60" spans="1:8" ht="18" customHeight="1">
      <c r="A60" s="128">
        <v>43471</v>
      </c>
      <c r="B60" s="126">
        <v>552</v>
      </c>
      <c r="C60" s="125" t="s">
        <v>96</v>
      </c>
      <c r="D60" s="133">
        <v>10598.55</v>
      </c>
      <c r="E60" s="133"/>
      <c r="F60" s="134"/>
      <c r="G60" s="133">
        <v>10598.55</v>
      </c>
      <c r="H60" s="133">
        <v>10598.55</v>
      </c>
    </row>
    <row r="61" spans="1:8" ht="18" customHeight="1">
      <c r="A61" s="128">
        <v>43471</v>
      </c>
      <c r="B61" s="126">
        <v>554</v>
      </c>
      <c r="C61" s="125" t="s">
        <v>113</v>
      </c>
      <c r="D61" s="133">
        <v>226647.27</v>
      </c>
      <c r="E61" s="133"/>
      <c r="F61" s="134"/>
      <c r="G61" s="133">
        <v>226647.27</v>
      </c>
      <c r="H61" s="133">
        <v>226647.27</v>
      </c>
    </row>
    <row r="62" spans="1:8" ht="18" customHeight="1">
      <c r="A62" s="128">
        <v>43471</v>
      </c>
      <c r="B62" s="126">
        <v>555</v>
      </c>
      <c r="C62" s="125" t="s">
        <v>119</v>
      </c>
      <c r="D62" s="133">
        <v>0.15</v>
      </c>
      <c r="E62" s="133"/>
      <c r="F62" s="134"/>
      <c r="G62" s="133">
        <v>0.15</v>
      </c>
      <c r="H62" s="133">
        <v>0.15</v>
      </c>
    </row>
    <row r="63" spans="1:8" ht="18" customHeight="1">
      <c r="A63" s="128">
        <v>43471</v>
      </c>
      <c r="B63" s="126">
        <v>556</v>
      </c>
      <c r="C63" s="125" t="s">
        <v>97</v>
      </c>
      <c r="D63" s="133">
        <v>10686.34</v>
      </c>
      <c r="E63" s="133"/>
      <c r="F63" s="134"/>
      <c r="G63" s="133">
        <v>10686.34</v>
      </c>
      <c r="H63" s="133">
        <v>10686.34</v>
      </c>
    </row>
    <row r="64" spans="1:8" ht="18" customHeight="1">
      <c r="A64" s="129" t="s">
        <v>134</v>
      </c>
      <c r="B64" s="126">
        <v>560</v>
      </c>
      <c r="C64" s="125" t="s">
        <v>115</v>
      </c>
      <c r="D64" s="133">
        <v>637233.13</v>
      </c>
      <c r="E64" s="133">
        <v>70950</v>
      </c>
      <c r="F64" s="134"/>
      <c r="G64" s="133">
        <v>566283.13</v>
      </c>
      <c r="H64" s="133">
        <v>566283.13</v>
      </c>
    </row>
    <row r="65" spans="1:8" ht="18" customHeight="1">
      <c r="A65" s="129" t="s">
        <v>134</v>
      </c>
      <c r="B65" s="126" t="s">
        <v>146</v>
      </c>
      <c r="C65" s="125" t="s">
        <v>147</v>
      </c>
      <c r="D65" s="133">
        <v>0</v>
      </c>
      <c r="E65" s="133">
        <v>0</v>
      </c>
      <c r="F65" s="134">
        <v>1162752</v>
      </c>
      <c r="G65" s="133">
        <v>1162752</v>
      </c>
      <c r="H65" s="134"/>
    </row>
    <row r="66" spans="1:8" ht="18" customHeight="1">
      <c r="A66" t="s">
        <v>134</v>
      </c>
      <c r="B66" s="126" t="s">
        <v>98</v>
      </c>
      <c r="C66" s="125" t="s">
        <v>98</v>
      </c>
      <c r="D66" s="133">
        <v>0</v>
      </c>
      <c r="E66" s="133">
        <v>0</v>
      </c>
      <c r="F66" s="134">
        <v>0</v>
      </c>
      <c r="G66" s="133">
        <v>0</v>
      </c>
      <c r="H66" s="134"/>
    </row>
    <row r="67" spans="1:8" ht="18" customHeight="1">
      <c r="A67" t="s">
        <v>134</v>
      </c>
      <c r="B67" s="126" t="s">
        <v>99</v>
      </c>
      <c r="C67" s="125" t="s">
        <v>99</v>
      </c>
      <c r="D67" s="133">
        <v>-19514320.309999999</v>
      </c>
      <c r="E67" s="133">
        <v>330807938.5</v>
      </c>
      <c r="F67" s="134">
        <v>357014728.5</v>
      </c>
      <c r="G67" s="133">
        <v>6692469.6900000004</v>
      </c>
      <c r="H67" s="134"/>
    </row>
    <row r="68" spans="1:8" ht="18" customHeight="1">
      <c r="A68"/>
      <c r="B68"/>
      <c r="C68"/>
      <c r="D68" s="133"/>
      <c r="E68" s="134"/>
      <c r="F68" s="134"/>
      <c r="G68" s="133"/>
      <c r="H68" s="134"/>
    </row>
    <row r="69" spans="1:8" ht="18" customHeight="1">
      <c r="A69"/>
      <c r="B69"/>
      <c r="C69" s="130" t="s">
        <v>63</v>
      </c>
      <c r="D69" s="133">
        <v>32685628</v>
      </c>
      <c r="E69" s="133">
        <v>512760873</v>
      </c>
      <c r="F69" s="134">
        <v>520198868</v>
      </c>
      <c r="G69" s="133">
        <v>40123622.890000001</v>
      </c>
      <c r="H69" s="133">
        <v>3179751.34</v>
      </c>
    </row>
    <row r="70" spans="1:8" ht="18" customHeight="1">
      <c r="A70"/>
      <c r="B70"/>
      <c r="C70"/>
      <c r="D70" s="133"/>
      <c r="E70" s="134"/>
      <c r="F70" s="134"/>
      <c r="G70" s="133">
        <v>-4461699</v>
      </c>
      <c r="H70" s="134"/>
    </row>
    <row r="71" spans="1:8" ht="18" customHeight="1">
      <c r="A71"/>
      <c r="B71"/>
      <c r="C71"/>
      <c r="D71" s="134"/>
      <c r="E71" s="134"/>
      <c r="F71" s="134"/>
      <c r="G71" s="133">
        <v>-1162752</v>
      </c>
      <c r="H71" s="134"/>
    </row>
    <row r="72" spans="1:8" ht="18" customHeight="1">
      <c r="E72" s="124" t="s">
        <v>116</v>
      </c>
      <c r="G72" s="132">
        <v>-3179751</v>
      </c>
      <c r="H72" s="132"/>
    </row>
    <row r="73" spans="1:8" ht="18" customHeight="1">
      <c r="C73" s="124" t="s">
        <v>121</v>
      </c>
      <c r="E73" s="124" t="s">
        <v>117</v>
      </c>
      <c r="G73" s="132">
        <v>31319421</v>
      </c>
      <c r="H73" s="132">
        <v>31319421</v>
      </c>
    </row>
  </sheetData>
  <mergeCells count="5">
    <mergeCell ref="D4:F4"/>
    <mergeCell ref="A1:G1"/>
    <mergeCell ref="D2:F2"/>
    <mergeCell ref="D3:F3"/>
    <mergeCell ref="A32:H3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workbookViewId="0">
      <selection activeCell="C10" sqref="C10"/>
    </sheetView>
  </sheetViews>
  <sheetFormatPr defaultRowHeight="15"/>
  <cols>
    <col min="1" max="1" width="31.5703125" style="104" customWidth="1"/>
    <col min="2" max="3" width="15.7109375" style="104" customWidth="1"/>
    <col min="4" max="4" width="18.42578125" style="104" bestFit="1" customWidth="1"/>
    <col min="5" max="16384" width="9.140625" style="104"/>
  </cols>
  <sheetData>
    <row r="1" spans="1:4" ht="18.75">
      <c r="A1" s="154" t="e">
        <f>'Debtor,Creditor detail'!#REF!</f>
        <v>#REF!</v>
      </c>
      <c r="B1" s="154"/>
      <c r="C1" s="154"/>
      <c r="D1" s="154"/>
    </row>
    <row r="2" spans="1:4" ht="18.75">
      <c r="A2" s="155" t="s">
        <v>126</v>
      </c>
      <c r="B2" s="155"/>
      <c r="C2" s="155"/>
      <c r="D2" s="155"/>
    </row>
    <row r="3" spans="1:4" ht="15.75" thickBot="1">
      <c r="A3" s="105"/>
      <c r="B3" s="106"/>
      <c r="C3" s="105"/>
      <c r="D3" s="105"/>
    </row>
    <row r="4" spans="1:4" ht="28.5">
      <c r="A4" s="107" t="s">
        <v>59</v>
      </c>
      <c r="B4" s="108" t="s">
        <v>60</v>
      </c>
      <c r="C4" s="109" t="s">
        <v>61</v>
      </c>
      <c r="D4" s="110" t="s">
        <v>62</v>
      </c>
    </row>
    <row r="5" spans="1:4">
      <c r="A5" s="111" t="s">
        <v>124</v>
      </c>
      <c r="B5" s="115">
        <v>20000</v>
      </c>
      <c r="C5" s="138">
        <v>35.020000000000003</v>
      </c>
      <c r="D5" s="116">
        <f>B5*C5</f>
        <v>700400.00000000012</v>
      </c>
    </row>
    <row r="6" spans="1:4">
      <c r="A6" s="111" t="s">
        <v>127</v>
      </c>
      <c r="B6" s="115">
        <v>75000</v>
      </c>
      <c r="C6" s="138">
        <v>63.97</v>
      </c>
      <c r="D6" s="116">
        <f t="shared" ref="D6:D9" si="0">B6*C6</f>
        <v>4797750</v>
      </c>
    </row>
    <row r="7" spans="1:4">
      <c r="A7" s="111" t="s">
        <v>128</v>
      </c>
      <c r="B7" s="115">
        <v>400000</v>
      </c>
      <c r="C7" s="138">
        <v>15.25</v>
      </c>
      <c r="D7" s="116">
        <f t="shared" si="0"/>
        <v>6100000</v>
      </c>
    </row>
    <row r="8" spans="1:4">
      <c r="A8" s="111" t="s">
        <v>129</v>
      </c>
      <c r="B8" s="115">
        <v>40000</v>
      </c>
      <c r="C8" s="138">
        <v>113.47</v>
      </c>
      <c r="D8" s="116">
        <f t="shared" si="0"/>
        <v>4538800</v>
      </c>
    </row>
    <row r="9" spans="1:4">
      <c r="A9" s="111" t="s">
        <v>130</v>
      </c>
      <c r="B9" s="115">
        <v>25000</v>
      </c>
      <c r="C9" s="138">
        <v>69.489999999999995</v>
      </c>
      <c r="D9" s="116">
        <f t="shared" si="0"/>
        <v>1737249.9999999998</v>
      </c>
    </row>
    <row r="10" spans="1:4">
      <c r="A10" s="112"/>
      <c r="B10" s="115"/>
      <c r="C10" s="115"/>
      <c r="D10" s="116"/>
    </row>
    <row r="11" spans="1:4">
      <c r="A11" s="111"/>
      <c r="B11" s="115"/>
      <c r="C11" s="115"/>
      <c r="D11" s="117"/>
    </row>
    <row r="12" spans="1:4">
      <c r="A12" s="113"/>
      <c r="B12" s="118"/>
      <c r="C12" s="118"/>
      <c r="D12" s="117"/>
    </row>
    <row r="13" spans="1:4">
      <c r="A13" s="113"/>
      <c r="B13" s="118"/>
      <c r="C13" s="118"/>
      <c r="D13" s="117"/>
    </row>
    <row r="14" spans="1:4">
      <c r="A14" s="113"/>
      <c r="B14" s="118"/>
      <c r="C14" s="118"/>
      <c r="D14" s="117"/>
    </row>
    <row r="15" spans="1:4">
      <c r="A15" s="113"/>
      <c r="B15" s="119"/>
      <c r="C15" s="119"/>
      <c r="D15" s="117"/>
    </row>
    <row r="16" spans="1:4" ht="15.75" thickBot="1">
      <c r="A16" s="113"/>
      <c r="B16" s="119"/>
      <c r="C16" s="119"/>
      <c r="D16" s="117"/>
    </row>
    <row r="17" spans="1:4" ht="15.75" thickBot="1">
      <c r="A17" s="114"/>
      <c r="B17" s="120">
        <v>560000</v>
      </c>
      <c r="C17" s="121"/>
      <c r="D17" s="120">
        <f>SUM(D5:D16)</f>
        <v>17874200</v>
      </c>
    </row>
    <row r="18" spans="1:4">
      <c r="A18" s="105"/>
      <c r="B18" s="106"/>
      <c r="C18" s="106"/>
      <c r="D18" s="140">
        <v>0.15</v>
      </c>
    </row>
    <row r="19" spans="1:4">
      <c r="A19" s="139" t="s">
        <v>153</v>
      </c>
      <c r="D19" s="141">
        <f>D17*D18</f>
        <v>2681130</v>
      </c>
    </row>
    <row r="20" spans="1:4">
      <c r="C20" s="139"/>
    </row>
    <row r="21" spans="1:4">
      <c r="A21" s="139" t="s">
        <v>154</v>
      </c>
      <c r="D21" s="141">
        <f>D17-D19</f>
        <v>15193070</v>
      </c>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Windows User</cp:lastModifiedBy>
  <cp:lastPrinted>2019-09-04T11:55:26Z</cp:lastPrinted>
  <dcterms:created xsi:type="dcterms:W3CDTF">2014-06-26T04:41:23Z</dcterms:created>
  <dcterms:modified xsi:type="dcterms:W3CDTF">2019-09-04T13:00:56Z</dcterms:modified>
</cp:coreProperties>
</file>