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05" windowWidth="9720" windowHeight="6285" tabRatio="882" firstSheet="4" activeTab="4"/>
  </bookViews>
  <sheets>
    <sheet name="Materiality" sheetId="70" r:id="rId1"/>
    <sheet name="Adj entries" sheetId="81" r:id="rId2"/>
    <sheet name="DEbtors" sheetId="75" state="hidden" r:id="rId3"/>
    <sheet name="Creditor" sheetId="76" state="hidden" r:id="rId4"/>
    <sheet name="Trial" sheetId="39" r:id="rId5"/>
    <sheet name="SOFP" sheetId="58" r:id="rId6"/>
    <sheet name="SOCI" sheetId="49" r:id="rId7"/>
    <sheet name="SOCF" sheetId="54" r:id="rId8"/>
    <sheet name="SOCE" sheetId="50" r:id="rId9"/>
    <sheet name="FAS" sheetId="51" r:id="rId10"/>
    <sheet name="Notes" sheetId="52" r:id="rId11"/>
    <sheet name="Finan.inst" sheetId="69" r:id="rId12"/>
    <sheet name="Provision" sheetId="79" r:id="rId13"/>
    <sheet name="Proration of detail Exp." sheetId="78" r:id="rId14"/>
    <sheet name="Tax Depreciation Schedule" sheetId="77" r:id="rId15"/>
    <sheet name="Deferred tax" sheetId="73" state="hidden" r:id="rId16"/>
    <sheet name="DTA" sheetId="80" r:id="rId17"/>
    <sheet name="NET CAPITAL" sheetId="59" state="hidden" r:id="rId18"/>
    <sheet name="NET CAPITAL NOTES" sheetId="60" state="hidden" r:id="rId19"/>
    <sheet name="non current assets" sheetId="62" state="hidden" r:id="rId20"/>
    <sheet name="ppe" sheetId="63" state="hidden" r:id="rId21"/>
    <sheet name="intangible assets" sheetId="64" state="hidden" r:id="rId22"/>
    <sheet name="long term investment" sheetId="68" state="hidden" r:id="rId23"/>
    <sheet name="cash n bank" sheetId="67" state="hidden" r:id="rId24"/>
    <sheet name="share capital" sheetId="66" state="hidden" r:id="rId25"/>
    <sheet name="Sheet4" sheetId="65" state="hidden"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s>
  <definedNames>
    <definedName name="\a" localSheetId="1">#REF!</definedName>
    <definedName name="\A" localSheetId="3">[1]CFC!#REF!</definedName>
    <definedName name="\A" localSheetId="2">[1]CFC!#REF!</definedName>
    <definedName name="\A" localSheetId="15">[1]CFC!#REF!</definedName>
    <definedName name="\A" localSheetId="11">[1]CFC!#REF!</definedName>
    <definedName name="\A">[1]CFC!#REF!</definedName>
    <definedName name="\b">#REF!</definedName>
    <definedName name="\C">#REF!</definedName>
    <definedName name="\D">#REF!</definedName>
    <definedName name="\g" localSheetId="1">#REF!</definedName>
    <definedName name="\g">#N/A</definedName>
    <definedName name="\i">#REF!</definedName>
    <definedName name="\l">#REF!</definedName>
    <definedName name="\M" localSheetId="1">#REF!</definedName>
    <definedName name="\m" localSheetId="3">#REF!</definedName>
    <definedName name="\m" localSheetId="2">#REF!</definedName>
    <definedName name="\m" localSheetId="15">#REF!</definedName>
    <definedName name="\m" localSheetId="11">#REF!</definedName>
    <definedName name="\m" localSheetId="18">#REF!</definedName>
    <definedName name="\m">#REF!</definedName>
    <definedName name="\n">#REF!</definedName>
    <definedName name="\P" localSheetId="3">[1]CFC!#REF!</definedName>
    <definedName name="\P" localSheetId="2">[1]CFC!#REF!</definedName>
    <definedName name="\P" localSheetId="15">[1]CFC!#REF!</definedName>
    <definedName name="\P" localSheetId="11">[1]CFC!#REF!</definedName>
    <definedName name="\P">[1]CFC!#REF!</definedName>
    <definedName name="\Q" localSheetId="3">[1]CFC!#REF!</definedName>
    <definedName name="\Q" localSheetId="2">[1]CFC!#REF!</definedName>
    <definedName name="\Q" localSheetId="15">[1]CFC!#REF!</definedName>
    <definedName name="\Q" localSheetId="11">[1]CFC!#REF!</definedName>
    <definedName name="\Q">[1]CFC!#REF!</definedName>
    <definedName name="\s" localSheetId="1">#REF!</definedName>
    <definedName name="\s" localSheetId="3">#REF!</definedName>
    <definedName name="\s" localSheetId="2">#REF!</definedName>
    <definedName name="\s" localSheetId="15">#REF!</definedName>
    <definedName name="\s" localSheetId="16">#REF!</definedName>
    <definedName name="\s" localSheetId="13">#REF!</definedName>
    <definedName name="\s" localSheetId="12">#REF!</definedName>
    <definedName name="\S" localSheetId="7">#REF!</definedName>
    <definedName name="\s" localSheetId="14">#REF!</definedName>
    <definedName name="\s">#REF!</definedName>
    <definedName name="\t">#REF!</definedName>
    <definedName name="\v">#REF!</definedName>
    <definedName name="_..">#REF!</definedName>
    <definedName name="______________SEC107">#REF!</definedName>
    <definedName name="_____________SEC107">#REF!</definedName>
    <definedName name="____________SEC107">#REF!</definedName>
    <definedName name="___________Gmt15">#REF!</definedName>
    <definedName name="___________SEC107">#REF!</definedName>
    <definedName name="__________A65800">'[2]Cash &amp; bank'!#REF!</definedName>
    <definedName name="__________A66000">'[2]Cash &amp; bank'!#REF!</definedName>
    <definedName name="__________ENG0003">#REF!</definedName>
    <definedName name="__________ENG00031">#REF!</definedName>
    <definedName name="__________Gmt15">#REF!</definedName>
    <definedName name="__________QB156">'[3]POWER HOUSE'!$D$16</definedName>
    <definedName name="__________Ri3">'[4]POWER HOUSE'!$D$29</definedName>
    <definedName name="__________rng31">#REF!</definedName>
    <definedName name="__________rng332">#REF!</definedName>
    <definedName name="__________SEC107">#REF!</definedName>
    <definedName name="__________ZZ13">'[3]POWER HOUSE'!$D$17</definedName>
    <definedName name="_________A65800">'[2]Cash &amp; bank'!#REF!</definedName>
    <definedName name="_________A66000">'[2]Cash &amp; bank'!#REF!</definedName>
    <definedName name="_________BOT7">#REF!</definedName>
    <definedName name="_________ENG0003">#REF!</definedName>
    <definedName name="_________ENG00031">#REF!</definedName>
    <definedName name="_________Gmt15">#REF!</definedName>
    <definedName name="_________MAR97">#REF!</definedName>
    <definedName name="_________op500" localSheetId="3">#REF!</definedName>
    <definedName name="_________op500" localSheetId="2">#REF!</definedName>
    <definedName name="_________op500" localSheetId="15">#REF!</definedName>
    <definedName name="_________op500">#REF!</definedName>
    <definedName name="_________Pr1">#REF!</definedName>
    <definedName name="_________Pr2">#REF!</definedName>
    <definedName name="_________Pr3">#REF!</definedName>
    <definedName name="_________Pr4">#REF!</definedName>
    <definedName name="_________Pr7">[5]Avsb!$M$79</definedName>
    <definedName name="_________Pr8">[5]Avsb!$O$79</definedName>
    <definedName name="_________QB156">'[3]POWER HOUSE'!$D$16</definedName>
    <definedName name="_________Ri3">'[4]POWER HOUSE'!$D$29</definedName>
    <definedName name="_________Rng1">#REF!,#REF!,#REF!,#REF!,#REF!</definedName>
    <definedName name="_________rng2">#REF!,#REF!,#REF!,#REF!,#REF!,#REF!,#REF!,#REF!,#REF!</definedName>
    <definedName name="_________rng31">#REF!</definedName>
    <definedName name="_________rng332">#REF!</definedName>
    <definedName name="_________SEC107">#REF!</definedName>
    <definedName name="_________Sep98">'[5]P&amp;L'!$AB$3:$AB$5,'[5]P&amp;L'!$AB$7:$AB$7,'[5]P&amp;L'!$AB$9:$AB$10,'[5]P&amp;L'!$AB$12,'[5]P&amp;L'!$AB$14,'[5]P&amp;L'!$AB$16</definedName>
    <definedName name="_________Sep99">'[5]P&amp;L'!$AR$3:$AR$5,'[5]P&amp;L'!$AR$7,'[5]P&amp;L'!$AR$9,'[5]P&amp;L'!$AR$10,'[5]P&amp;L'!$AR$12,'[5]P&amp;L'!$AR$14,'[5]P&amp;L'!$AR$16</definedName>
    <definedName name="_________Std1">[5]Mst!$F$66</definedName>
    <definedName name="_________Yr1998">[5]Mst!$I$1</definedName>
    <definedName name="_________Yr98">'[5]P&amp;L'!$AD$3:$AD$5,'[5]P&amp;L'!$AD$7:$AD$7,'[5]P&amp;L'!$AD$9:$AD$10,'[5]P&amp;L'!$AD$12,'[5]P&amp;L'!$AD$14,'[5]P&amp;L'!$AD$16</definedName>
    <definedName name="_________ZZ13">'[3]POWER HOUSE'!$D$17</definedName>
    <definedName name="________A65800">'[2]Cash &amp; bank'!#REF!</definedName>
    <definedName name="________A66000">'[2]Cash &amp; bank'!#REF!</definedName>
    <definedName name="________BOT7">#REF!</definedName>
    <definedName name="________ENG0003">#REF!</definedName>
    <definedName name="________ENG00031">#REF!</definedName>
    <definedName name="________Gmt15">#REF!</definedName>
    <definedName name="________MAR97">#REF!</definedName>
    <definedName name="________op500" localSheetId="3">#REF!</definedName>
    <definedName name="________op500" localSheetId="2">#REF!</definedName>
    <definedName name="________op500" localSheetId="15">#REF!</definedName>
    <definedName name="________op500">#REF!</definedName>
    <definedName name="________Pr1">#REF!</definedName>
    <definedName name="________Pr2">#REF!</definedName>
    <definedName name="________Pr3">#REF!</definedName>
    <definedName name="________Pr4">#REF!</definedName>
    <definedName name="________Pr7">[5]Avsb!$M$79</definedName>
    <definedName name="________Pr8">[5]Avsb!$O$79</definedName>
    <definedName name="________QB156">'[3]POWER HOUSE'!$D$16</definedName>
    <definedName name="________Ri3">'[4]POWER HOUSE'!$D$29</definedName>
    <definedName name="________Rng1">#REF!,#REF!,#REF!,#REF!,#REF!</definedName>
    <definedName name="________rng2">#REF!,#REF!,#REF!,#REF!,#REF!,#REF!,#REF!,#REF!,#REF!</definedName>
    <definedName name="________rng31">#REF!</definedName>
    <definedName name="________rng332">#REF!</definedName>
    <definedName name="________Sep98">'[5]P&amp;L'!$AB$3:$AB$5,'[5]P&amp;L'!$AB$7:$AB$7,'[5]P&amp;L'!$AB$9:$AB$10,'[5]P&amp;L'!$AB$12,'[5]P&amp;L'!$AB$14,'[5]P&amp;L'!$AB$16</definedName>
    <definedName name="________Sep99">'[5]P&amp;L'!$AR$3:$AR$5,'[5]P&amp;L'!$AR$7,'[5]P&amp;L'!$AR$9,'[5]P&amp;L'!$AR$10,'[5]P&amp;L'!$AR$12,'[5]P&amp;L'!$AR$14,'[5]P&amp;L'!$AR$16</definedName>
    <definedName name="________Std1">[5]Mst!$F$66</definedName>
    <definedName name="________Yr1998">[5]Mst!$I$1</definedName>
    <definedName name="________Yr98">'[5]P&amp;L'!$AD$3:$AD$5,'[5]P&amp;L'!$AD$7:$AD$7,'[5]P&amp;L'!$AD$9:$AD$10,'[5]P&amp;L'!$AD$12,'[5]P&amp;L'!$AD$14,'[5]P&amp;L'!$AD$16</definedName>
    <definedName name="________ZZ13">'[3]POWER HOUSE'!$D$17</definedName>
    <definedName name="_______A65800">'[2]Cash &amp; bank'!#REF!</definedName>
    <definedName name="_______A66000">'[2]Cash &amp; bank'!#REF!</definedName>
    <definedName name="_______BOT7">#REF!</definedName>
    <definedName name="_______ENG0003">#REF!</definedName>
    <definedName name="_______ENG00031">#REF!</definedName>
    <definedName name="_______Gmt15">#REF!</definedName>
    <definedName name="_______MAR97">#REF!</definedName>
    <definedName name="_______Pr1">#REF!</definedName>
    <definedName name="_______Pr2">#REF!</definedName>
    <definedName name="_______Pr3">#REF!</definedName>
    <definedName name="_______Pr4">#REF!</definedName>
    <definedName name="_______Pr7">[5]Avsb!$M$79</definedName>
    <definedName name="_______Pr8">[5]Avsb!$O$79</definedName>
    <definedName name="_______QB156">'[3]POWER HOUSE'!$D$16</definedName>
    <definedName name="_______Ri3">'[4]POWER HOUSE'!$D$29</definedName>
    <definedName name="_______Rng1">#REF!,#REF!,#REF!,#REF!,#REF!</definedName>
    <definedName name="_______rng2">#REF!,#REF!,#REF!,#REF!,#REF!,#REF!,#REF!,#REF!,#REF!</definedName>
    <definedName name="_______rng31">#REF!</definedName>
    <definedName name="_______rng332">#REF!</definedName>
    <definedName name="_______SEC107">#REF!</definedName>
    <definedName name="_______Sep98">'[5]P&amp;L'!$AB$3:$AB$5,'[5]P&amp;L'!$AB$7:$AB$7,'[5]P&amp;L'!$AB$9:$AB$10,'[5]P&amp;L'!$AB$12,'[5]P&amp;L'!$AB$14,'[5]P&amp;L'!$AB$16</definedName>
    <definedName name="_______Sep99">'[5]P&amp;L'!$AR$3:$AR$5,'[5]P&amp;L'!$AR$7,'[5]P&amp;L'!$AR$9,'[5]P&amp;L'!$AR$10,'[5]P&amp;L'!$AR$12,'[5]P&amp;L'!$AR$14,'[5]P&amp;L'!$AR$16</definedName>
    <definedName name="_______Std1">[5]Mst!$F$66</definedName>
    <definedName name="_______Yr1998">[5]Mst!$I$1</definedName>
    <definedName name="_______Yr98">'[5]P&amp;L'!$AD$3:$AD$5,'[5]P&amp;L'!$AD$7:$AD$7,'[5]P&amp;L'!$AD$9:$AD$10,'[5]P&amp;L'!$AD$12,'[5]P&amp;L'!$AD$14,'[5]P&amp;L'!$AD$16</definedName>
    <definedName name="_______ZZ13">'[3]POWER HOUSE'!$D$17</definedName>
    <definedName name="______A65800">'[2]Cash &amp; bank'!#REF!</definedName>
    <definedName name="______A66000">'[2]Cash &amp; bank'!#REF!</definedName>
    <definedName name="______BOT7">#REF!</definedName>
    <definedName name="______ENG0003">#REF!</definedName>
    <definedName name="______ENG00031">#REF!</definedName>
    <definedName name="______Gmt15">#REF!</definedName>
    <definedName name="______MAR97">#REF!</definedName>
    <definedName name="______Pr1">#REF!</definedName>
    <definedName name="______Pr2">#REF!</definedName>
    <definedName name="______Pr3">#REF!</definedName>
    <definedName name="______Pr4">#REF!</definedName>
    <definedName name="______Pr7">[5]Avsb!$M$79</definedName>
    <definedName name="______Pr8">[5]Avsb!$O$79</definedName>
    <definedName name="______QB156">'[3]POWER HOUSE'!$D$16</definedName>
    <definedName name="______Ri3">'[4]POWER HOUSE'!$D$29</definedName>
    <definedName name="______Rng1">#REF!,#REF!,#REF!,#REF!,#REF!</definedName>
    <definedName name="______rng2">#REF!,#REF!,#REF!,#REF!,#REF!,#REF!,#REF!,#REF!,#REF!</definedName>
    <definedName name="______rng31">#REF!</definedName>
    <definedName name="______rng332">#REF!</definedName>
    <definedName name="______SEC107">#REF!</definedName>
    <definedName name="______Sep98">'[5]P&amp;L'!$AB$3:$AB$5,'[5]P&amp;L'!$AB$7:$AB$7,'[5]P&amp;L'!$AB$9:$AB$10,'[5]P&amp;L'!$AB$12,'[5]P&amp;L'!$AB$14,'[5]P&amp;L'!$AB$16</definedName>
    <definedName name="______Sep99">'[5]P&amp;L'!$AR$3:$AR$5,'[5]P&amp;L'!$AR$7,'[5]P&amp;L'!$AR$9,'[5]P&amp;L'!$AR$10,'[5]P&amp;L'!$AR$12,'[5]P&amp;L'!$AR$14,'[5]P&amp;L'!$AR$16</definedName>
    <definedName name="______Std1">[5]Mst!$F$66</definedName>
    <definedName name="______Yr1998">[5]Mst!$I$1</definedName>
    <definedName name="______Yr98">'[5]P&amp;L'!$AD$3:$AD$5,'[5]P&amp;L'!$AD$7:$AD$7,'[5]P&amp;L'!$AD$9:$AD$10,'[5]P&amp;L'!$AD$12,'[5]P&amp;L'!$AD$14,'[5]P&amp;L'!$AD$16</definedName>
    <definedName name="______ZZ13">'[3]POWER HOUSE'!$D$17</definedName>
    <definedName name="_____A65800">'[2]Cash &amp; bank'!#REF!</definedName>
    <definedName name="_____A66000">'[2]Cash &amp; bank'!#REF!</definedName>
    <definedName name="_____BOT7">#REF!</definedName>
    <definedName name="_____ENG0003">#REF!</definedName>
    <definedName name="_____ENG00031">#REF!</definedName>
    <definedName name="_____MAR97">#REF!</definedName>
    <definedName name="_____op500" localSheetId="3">#REF!</definedName>
    <definedName name="_____op500" localSheetId="2">#REF!</definedName>
    <definedName name="_____op500" localSheetId="15">#REF!</definedName>
    <definedName name="_____op500">#REF!</definedName>
    <definedName name="_____Pr1">#REF!</definedName>
    <definedName name="_____Pr2">#REF!</definedName>
    <definedName name="_____Pr3">#REF!</definedName>
    <definedName name="_____Pr4">#REF!</definedName>
    <definedName name="_____Pr7">[5]Avsb!$M$79</definedName>
    <definedName name="_____Pr8">[5]Avsb!$O$79</definedName>
    <definedName name="_____QB156">'[3]POWER HOUSE'!$D$16</definedName>
    <definedName name="_____Ri3">'[4]POWER HOUSE'!$D$29</definedName>
    <definedName name="_____Rng1">#REF!,#REF!,#REF!,#REF!,#REF!</definedName>
    <definedName name="_____rng2">#REF!,#REF!,#REF!,#REF!,#REF!,#REF!,#REF!,#REF!,#REF!</definedName>
    <definedName name="_____rng31">#REF!</definedName>
    <definedName name="_____rng332">#REF!</definedName>
    <definedName name="_____SEC107">#REF!</definedName>
    <definedName name="_____Sep98">'[5]P&amp;L'!$AB$3:$AB$5,'[5]P&amp;L'!$AB$7:$AB$7,'[5]P&amp;L'!$AB$9:$AB$10,'[5]P&amp;L'!$AB$12,'[5]P&amp;L'!$AB$14,'[5]P&amp;L'!$AB$16</definedName>
    <definedName name="_____Sep99">'[5]P&amp;L'!$AR$3:$AR$5,'[5]P&amp;L'!$AR$7,'[5]P&amp;L'!$AR$9,'[5]P&amp;L'!$AR$10,'[5]P&amp;L'!$AR$12,'[5]P&amp;L'!$AR$14,'[5]P&amp;L'!$AR$16</definedName>
    <definedName name="_____Std1">[5]Mst!$F$66</definedName>
    <definedName name="_____Yr1998">[5]Mst!$I$1</definedName>
    <definedName name="_____Yr98">'[5]P&amp;L'!$AD$3:$AD$5,'[5]P&amp;L'!$AD$7:$AD$7,'[5]P&amp;L'!$AD$9:$AD$10,'[5]P&amp;L'!$AD$12,'[5]P&amp;L'!$AD$14,'[5]P&amp;L'!$AD$16</definedName>
    <definedName name="_____ZZ13">'[3]POWER HOUSE'!$D$17</definedName>
    <definedName name="____A65800">'[2]Cash &amp; bank'!#REF!</definedName>
    <definedName name="____A66000">'[2]Cash &amp; bank'!#REF!</definedName>
    <definedName name="____BOT7">#REF!</definedName>
    <definedName name="____ENG0003">#REF!</definedName>
    <definedName name="____ENG00031">#REF!</definedName>
    <definedName name="____Gmt15">#REF!</definedName>
    <definedName name="____MAR97">#REF!</definedName>
    <definedName name="____op500" localSheetId="3">#REF!</definedName>
    <definedName name="____op500" localSheetId="2">#REF!</definedName>
    <definedName name="____op500" localSheetId="15">#REF!</definedName>
    <definedName name="____op500">#REF!</definedName>
    <definedName name="____Pr1">#REF!</definedName>
    <definedName name="____Pr2">#REF!</definedName>
    <definedName name="____Pr3">#REF!</definedName>
    <definedName name="____Pr4">#REF!</definedName>
    <definedName name="____Pr7">[5]Avsb!$M$79</definedName>
    <definedName name="____Pr8">[5]Avsb!$O$79</definedName>
    <definedName name="____Rng1">#REF!,#REF!,#REF!,#REF!,#REF!</definedName>
    <definedName name="____rng2">#REF!,#REF!,#REF!,#REF!,#REF!,#REF!,#REF!,#REF!,#REF!</definedName>
    <definedName name="____rng31">#REF!</definedName>
    <definedName name="____rng332">#REF!</definedName>
    <definedName name="____SEC107">#REF!</definedName>
    <definedName name="____Sep98">'[5]P&amp;L'!$AB$3:$AB$5,'[5]P&amp;L'!$AB$7:$AB$7,'[5]P&amp;L'!$AB$9:$AB$10,'[5]P&amp;L'!$AB$12,'[5]P&amp;L'!$AB$14,'[5]P&amp;L'!$AB$16</definedName>
    <definedName name="____Sep99">'[5]P&amp;L'!$AR$3:$AR$5,'[5]P&amp;L'!$AR$7,'[5]P&amp;L'!$AR$9,'[5]P&amp;L'!$AR$10,'[5]P&amp;L'!$AR$12,'[5]P&amp;L'!$AR$14,'[5]P&amp;L'!$AR$16</definedName>
    <definedName name="____Std1">[5]Mst!$F$66</definedName>
    <definedName name="____Yr1998">[5]Mst!$I$1</definedName>
    <definedName name="____Yr98">'[5]P&amp;L'!$AD$3:$AD$5,'[5]P&amp;L'!$AD$7:$AD$7,'[5]P&amp;L'!$AD$9:$AD$10,'[5]P&amp;L'!$AD$12,'[5]P&amp;L'!$AD$14,'[5]P&amp;L'!$AD$16</definedName>
    <definedName name="___A65800">'[2]Cash &amp; bank'!#REF!</definedName>
    <definedName name="___A66000">'[2]Cash &amp; bank'!#REF!</definedName>
    <definedName name="___BOT7">#REF!</definedName>
    <definedName name="___ENG0003">#REF!</definedName>
    <definedName name="___ENG00031">#REF!</definedName>
    <definedName name="___Gmt15">#REF!</definedName>
    <definedName name="___MAR97">#REF!</definedName>
    <definedName name="___op500" localSheetId="3">#REF!</definedName>
    <definedName name="___op500" localSheetId="2">#REF!</definedName>
    <definedName name="___op500" localSheetId="15">#REF!</definedName>
    <definedName name="___op500">#REF!</definedName>
    <definedName name="___Pr1">#REF!</definedName>
    <definedName name="___Pr2">#REF!</definedName>
    <definedName name="___Pr3">#REF!</definedName>
    <definedName name="___Pr4">#REF!</definedName>
    <definedName name="___Pr7">[5]Avsb!$M$79</definedName>
    <definedName name="___Pr8">[5]Avsb!$O$79</definedName>
    <definedName name="___QB156">'[3]POWER HOUSE'!$D$16</definedName>
    <definedName name="___Ri3">'[4]POWER HOUSE'!$D$29</definedName>
    <definedName name="___Rng1">#REF!,#REF!,#REF!,#REF!,#REF!</definedName>
    <definedName name="___rng2">#REF!,#REF!,#REF!,#REF!,#REF!,#REF!,#REF!,#REF!,#REF!</definedName>
    <definedName name="___rng31">#REF!</definedName>
    <definedName name="___rng332">#REF!</definedName>
    <definedName name="___SEC107">#REF!</definedName>
    <definedName name="___Sep98">'[5]P&amp;L'!$AB$3:$AB$5,'[5]P&amp;L'!$AB$7:$AB$7,'[5]P&amp;L'!$AB$9:$AB$10,'[5]P&amp;L'!$AB$12,'[5]P&amp;L'!$AB$14,'[5]P&amp;L'!$AB$16</definedName>
    <definedName name="___Sep99">'[5]P&amp;L'!$AR$3:$AR$5,'[5]P&amp;L'!$AR$7,'[5]P&amp;L'!$AR$9,'[5]P&amp;L'!$AR$10,'[5]P&amp;L'!$AR$12,'[5]P&amp;L'!$AR$14,'[5]P&amp;L'!$AR$16</definedName>
    <definedName name="___Std1">[5]Mst!$F$66</definedName>
    <definedName name="___Yr1998">[5]Mst!$I$1</definedName>
    <definedName name="___Yr98">'[5]P&amp;L'!$AD$3:$AD$5,'[5]P&amp;L'!$AD$7:$AD$7,'[5]P&amp;L'!$AD$9:$AD$10,'[5]P&amp;L'!$AD$12,'[5]P&amp;L'!$AD$14,'[5]P&amp;L'!$AD$16</definedName>
    <definedName name="___ZZ13">'[3]POWER HOUSE'!$D$17</definedName>
    <definedName name="__123Graph_A" hidden="1">[6]PLBS!$C$663:$C$755</definedName>
    <definedName name="__123Graph_B" hidden="1">[6]PLBS!$C$665:$C$756</definedName>
    <definedName name="__123Graph_C" hidden="1">[6]PLBS!$C$666:$C$757</definedName>
    <definedName name="__123Graph_D" hidden="1">[6]PLBS!$C$667:$C$759</definedName>
    <definedName name="__A65800">'[2]Cash &amp; bank'!#REF!</definedName>
    <definedName name="__A66000">'[2]Cash &amp; bank'!#REF!</definedName>
    <definedName name="__BOT7">#REF!</definedName>
    <definedName name="__ENG0003">#REF!</definedName>
    <definedName name="__ENG00031">#REF!</definedName>
    <definedName name="__Gmt15">#REF!</definedName>
    <definedName name="__MAR97">#REF!</definedName>
    <definedName name="__op500" localSheetId="3">#REF!</definedName>
    <definedName name="__op500" localSheetId="2">#REF!</definedName>
    <definedName name="__op500" localSheetId="15">#REF!</definedName>
    <definedName name="__op500">#REF!</definedName>
    <definedName name="__Pr1">#REF!</definedName>
    <definedName name="__Pr2">#REF!</definedName>
    <definedName name="__Pr3">#REF!</definedName>
    <definedName name="__Pr4">#REF!</definedName>
    <definedName name="__Pr7">[5]Avsb!$M$79</definedName>
    <definedName name="__Pr8">[5]Avsb!$O$79</definedName>
    <definedName name="__QB156">'[3]POWER HOUSE'!$D$16</definedName>
    <definedName name="__Ri3">'[4]POWER HOUSE'!$D$29</definedName>
    <definedName name="__Rng1">#REF!,#REF!,#REF!,#REF!,#REF!</definedName>
    <definedName name="__rng2">#REF!,#REF!,#REF!,#REF!,#REF!,#REF!,#REF!,#REF!,#REF!</definedName>
    <definedName name="__rng31">#REF!</definedName>
    <definedName name="__rng332">#REF!</definedName>
    <definedName name="__SEC107">#REF!</definedName>
    <definedName name="__Sep98">'[5]P&amp;L'!$AB$3:$AB$5,'[5]P&amp;L'!$AB$7:$AB$7,'[5]P&amp;L'!$AB$9:$AB$10,'[5]P&amp;L'!$AB$12,'[5]P&amp;L'!$AB$14,'[5]P&amp;L'!$AB$16</definedName>
    <definedName name="__Sep99">'[5]P&amp;L'!$AR$3:$AR$5,'[5]P&amp;L'!$AR$7,'[5]P&amp;L'!$AR$9,'[5]P&amp;L'!$AR$10,'[5]P&amp;L'!$AR$12,'[5]P&amp;L'!$AR$14,'[5]P&amp;L'!$AR$16</definedName>
    <definedName name="__Std1">[5]Mst!$F$66</definedName>
    <definedName name="__xlnm.Print_Area">#REF!</definedName>
    <definedName name="__xlnm.Print_Area_1">#REF!</definedName>
    <definedName name="__xlnm.Print_Area_2">#REF!</definedName>
    <definedName name="__xlnm.Print_Area_3">#REF!</definedName>
    <definedName name="__xlnm.Print_Area_4">#REF!</definedName>
    <definedName name="__xlnm.Print_Area_5">#REF!</definedName>
    <definedName name="__xlnm.Print_Area_6">#REF!</definedName>
    <definedName name="__xlnm.Print_Area_8" localSheetId="3">#REF!</definedName>
    <definedName name="__xlnm.Print_Area_8" localSheetId="2">#REF!</definedName>
    <definedName name="__xlnm.Print_Area_8" localSheetId="15">#REF!</definedName>
    <definedName name="__xlnm.Print_Area_8">#REF!</definedName>
    <definedName name="__xlnm.Print_Titles">#REF!</definedName>
    <definedName name="__xlnm.Print_Titles_1" localSheetId="3">#REF!</definedName>
    <definedName name="__xlnm.Print_Titles_1" localSheetId="2">#REF!</definedName>
    <definedName name="__xlnm.Print_Titles_1" localSheetId="15">#REF!</definedName>
    <definedName name="__xlnm.Print_Titles_1" localSheetId="13">#REF!</definedName>
    <definedName name="__xlnm.Print_Titles_1" localSheetId="12">#REF!</definedName>
    <definedName name="__xlnm.Print_Titles_1" localSheetId="14">#REF!</definedName>
    <definedName name="__xlnm.Print_Titles_1">#REF!</definedName>
    <definedName name="__Yr1998">[5]Mst!$I$1</definedName>
    <definedName name="__Yr98">'[5]P&amp;L'!$AD$3:$AD$5,'[5]P&amp;L'!$AD$7:$AD$7,'[5]P&amp;L'!$AD$9:$AD$10,'[5]P&amp;L'!$AD$12,'[5]P&amp;L'!$AD$14,'[5]P&amp;L'!$AD$16</definedName>
    <definedName name="__ZZ13">'[3]POWER HOUSE'!$D$17</definedName>
    <definedName name="_1">"#REF!"</definedName>
    <definedName name="_10" localSheetId="3">#REF!</definedName>
    <definedName name="_10" localSheetId="2">#REF!</definedName>
    <definedName name="_10" localSheetId="15">#REF!</definedName>
    <definedName name="_10" localSheetId="18">#REF!</definedName>
    <definedName name="_10">#REF!</definedName>
    <definedName name="_107A" localSheetId="1">#REF!</definedName>
    <definedName name="_107A" localSheetId="3">#REF!</definedName>
    <definedName name="_107A" localSheetId="2">#REF!</definedName>
    <definedName name="_107A" localSheetId="15">#REF!</definedName>
    <definedName name="_107A" localSheetId="18">#REF!</definedName>
    <definedName name="_107A">#REF!</definedName>
    <definedName name="_11" localSheetId="3">#REF!</definedName>
    <definedName name="_11" localSheetId="2">#REF!</definedName>
    <definedName name="_11" localSheetId="15">#REF!</definedName>
    <definedName name="_11" localSheetId="18">#REF!</definedName>
    <definedName name="_11">#REF!</definedName>
    <definedName name="_12" localSheetId="3">#REF!</definedName>
    <definedName name="_12" localSheetId="2">#REF!</definedName>
    <definedName name="_12" localSheetId="15">#REF!</definedName>
    <definedName name="_12" localSheetId="18">#REF!</definedName>
    <definedName name="_12">#REF!</definedName>
    <definedName name="_13" localSheetId="3">#REF!</definedName>
    <definedName name="_13" localSheetId="2">#REF!</definedName>
    <definedName name="_13" localSheetId="15">#REF!</definedName>
    <definedName name="_13" localSheetId="18">#REF!</definedName>
    <definedName name="_13">#REF!</definedName>
    <definedName name="_14" localSheetId="3">#REF!</definedName>
    <definedName name="_14" localSheetId="2">#REF!</definedName>
    <definedName name="_14" localSheetId="15">#REF!</definedName>
    <definedName name="_14" localSheetId="18">#REF!</definedName>
    <definedName name="_14">#REF!</definedName>
    <definedName name="_15" localSheetId="3">#REF!</definedName>
    <definedName name="_15" localSheetId="2">#REF!</definedName>
    <definedName name="_15" localSheetId="15">#REF!</definedName>
    <definedName name="_15" localSheetId="18">#REF!</definedName>
    <definedName name="_15">#REF!</definedName>
    <definedName name="_16" localSheetId="3">#REF!</definedName>
    <definedName name="_16" localSheetId="2">#REF!</definedName>
    <definedName name="_16" localSheetId="15">#REF!</definedName>
    <definedName name="_16" localSheetId="18">#REF!</definedName>
    <definedName name="_16">#REF!</definedName>
    <definedName name="_17" localSheetId="3">#REF!</definedName>
    <definedName name="_17" localSheetId="2">#REF!</definedName>
    <definedName name="_17" localSheetId="15">#REF!</definedName>
    <definedName name="_17" localSheetId="18">#REF!</definedName>
    <definedName name="_17">#REF!</definedName>
    <definedName name="_18" localSheetId="3">#REF!</definedName>
    <definedName name="_18" localSheetId="2">#REF!</definedName>
    <definedName name="_18" localSheetId="15">#REF!</definedName>
    <definedName name="_18" localSheetId="18">#REF!</definedName>
    <definedName name="_18">#REF!</definedName>
    <definedName name="_19" localSheetId="3">#REF!</definedName>
    <definedName name="_19" localSheetId="2">#REF!</definedName>
    <definedName name="_19" localSheetId="15">#REF!</definedName>
    <definedName name="_19">#REF!</definedName>
    <definedName name="_2" localSheetId="3">#REF!</definedName>
    <definedName name="_2" localSheetId="2">#REF!</definedName>
    <definedName name="_2" localSheetId="15">#REF!</definedName>
    <definedName name="_2" localSheetId="18">#REF!</definedName>
    <definedName name="_2">#REF!</definedName>
    <definedName name="_3" localSheetId="3">#REF!</definedName>
    <definedName name="_3" localSheetId="2">#REF!</definedName>
    <definedName name="_3" localSheetId="15">#REF!</definedName>
    <definedName name="_3" localSheetId="18">#REF!</definedName>
    <definedName name="_3">#REF!</definedName>
    <definedName name="_4" localSheetId="3">#REF!</definedName>
    <definedName name="_4" localSheetId="2">#REF!</definedName>
    <definedName name="_4" localSheetId="15">#REF!</definedName>
    <definedName name="_4" localSheetId="18">#REF!</definedName>
    <definedName name="_4">#REF!</definedName>
    <definedName name="_5" localSheetId="3">#REF!</definedName>
    <definedName name="_5" localSheetId="2">#REF!</definedName>
    <definedName name="_5" localSheetId="15">#REF!</definedName>
    <definedName name="_5" localSheetId="18">#REF!</definedName>
    <definedName name="_5">#REF!</definedName>
    <definedName name="_6" localSheetId="3">#REF!</definedName>
    <definedName name="_6" localSheetId="2">#REF!</definedName>
    <definedName name="_6" localSheetId="15">#REF!</definedName>
    <definedName name="_6" localSheetId="18">#REF!</definedName>
    <definedName name="_6">#REF!</definedName>
    <definedName name="_7" localSheetId="3">#REF!</definedName>
    <definedName name="_7" localSheetId="2">#REF!</definedName>
    <definedName name="_7" localSheetId="15">#REF!</definedName>
    <definedName name="_7" localSheetId="18">#REF!</definedName>
    <definedName name="_7">#REF!</definedName>
    <definedName name="_8" localSheetId="3">#REF!</definedName>
    <definedName name="_8" localSheetId="2">#REF!</definedName>
    <definedName name="_8" localSheetId="15">#REF!</definedName>
    <definedName name="_8" localSheetId="18">#REF!</definedName>
    <definedName name="_8">#REF!</definedName>
    <definedName name="_9" localSheetId="3">#REF!</definedName>
    <definedName name="_9" localSheetId="2">#REF!</definedName>
    <definedName name="_9" localSheetId="15">#REF!</definedName>
    <definedName name="_9" localSheetId="18">#REF!</definedName>
    <definedName name="_9">#REF!</definedName>
    <definedName name="_A65800">#REF!</definedName>
    <definedName name="_A66000">#REF!</definedName>
    <definedName name="_BOT7">#REF!</definedName>
    <definedName name="_ENG0003">#REF!</definedName>
    <definedName name="_ENG00031">#REF!</definedName>
    <definedName name="_Fill" localSheetId="1" hidden="1">[7]Acct!#REF!</definedName>
    <definedName name="_Fill" localSheetId="3" hidden="1">#REF!</definedName>
    <definedName name="_Fill" localSheetId="2" hidden="1">#REF!</definedName>
    <definedName name="_Fill" localSheetId="15" hidden="1">#REF!</definedName>
    <definedName name="_Fill" localSheetId="16" hidden="1">#REF!</definedName>
    <definedName name="_Fill" localSheetId="18" hidden="1">#REF!</definedName>
    <definedName name="_Fill" localSheetId="13" hidden="1">#REF!</definedName>
    <definedName name="_Fill" localSheetId="12" hidden="1">#REF!</definedName>
    <definedName name="_Fill" localSheetId="14" hidden="1">#REF!</definedName>
    <definedName name="_Fill" hidden="1">#REF!</definedName>
    <definedName name="_Fill_1">"#REF!"</definedName>
    <definedName name="_Fill_2">"#REF!"</definedName>
    <definedName name="_Fill_3">"#REF!"</definedName>
    <definedName name="_Fill_4">"#REF!"</definedName>
    <definedName name="_Fill_5">"#REF!"</definedName>
    <definedName name="_Fill_6">"#REF!"</definedName>
    <definedName name="_Fill_7">"#REF!"</definedName>
    <definedName name="_Fill_8">"#REF!"</definedName>
    <definedName name="_xlnm._FilterDatabase" localSheetId="2" hidden="1">DEbtors!$A$12:$I$26</definedName>
    <definedName name="_xlnm._FilterDatabase" localSheetId="4" hidden="1">Trial!$A$6:$I$210</definedName>
    <definedName name="_Gmt15">#REF!</definedName>
    <definedName name="_jun99" localSheetId="3">'[8]PUR&amp;SAL'!#REF!</definedName>
    <definedName name="_jun99" localSheetId="2">'[8]PUR&amp;SAL'!#REF!</definedName>
    <definedName name="_jun99" localSheetId="15">'[8]PUR&amp;SAL'!#REF!</definedName>
    <definedName name="_jun99" localSheetId="18">'[8]PUR&amp;SAL'!#REF!</definedName>
    <definedName name="_jun99">'[8]PUR&amp;SAL'!#REF!</definedName>
    <definedName name="_Key1" localSheetId="1" hidden="1">#REF!</definedName>
    <definedName name="_Key1" localSheetId="3" hidden="1">#REF!</definedName>
    <definedName name="_Key1" localSheetId="2" hidden="1">#REF!</definedName>
    <definedName name="_Key1" localSheetId="15" hidden="1">#REF!</definedName>
    <definedName name="_Key1" localSheetId="18" hidden="1">#REF!</definedName>
    <definedName name="_Key1" hidden="1">#REF!</definedName>
    <definedName name="_Key2" localSheetId="1" hidden="1">#REF!</definedName>
    <definedName name="_Key2" localSheetId="3" hidden="1">#REF!</definedName>
    <definedName name="_Key2" localSheetId="2" hidden="1">#REF!</definedName>
    <definedName name="_Key2" localSheetId="15" hidden="1">#REF!</definedName>
    <definedName name="_Key2" localSheetId="18" hidden="1">#REF!</definedName>
    <definedName name="_Key2" hidden="1">#REF!</definedName>
    <definedName name="_MAR97">#REF!</definedName>
    <definedName name="_MatMult_A" hidden="1">#REF!</definedName>
    <definedName name="_MatMult_B" hidden="1">#REF!</definedName>
    <definedName name="_op500" localSheetId="3">#REF!</definedName>
    <definedName name="_op500" localSheetId="2">#REF!</definedName>
    <definedName name="_op500" localSheetId="15">#REF!</definedName>
    <definedName name="_op500">#REF!</definedName>
    <definedName name="_Order1" hidden="1">255</definedName>
    <definedName name="_Order2" localSheetId="1" hidden="1">255</definedName>
    <definedName name="_Order2" localSheetId="17" hidden="1">255</definedName>
    <definedName name="_Order2" localSheetId="18" hidden="1">255</definedName>
    <definedName name="_Order2" hidden="1">0</definedName>
    <definedName name="_Pr1">#REF!</definedName>
    <definedName name="_Pr2">#REF!</definedName>
    <definedName name="_Pr3">#REF!</definedName>
    <definedName name="_Pr4">#REF!</definedName>
    <definedName name="_Pr7">[5]Avsb!$M$79</definedName>
    <definedName name="_Pr8">[5]Avsb!$O$79</definedName>
    <definedName name="_QB156">'[3]POWER HOUSE'!$D$16</definedName>
    <definedName name="_Ri3">'[4]POWER HOUSE'!$D$29</definedName>
    <definedName name="_Rng1">#REF!,#REF!,#REF!,#REF!,#REF!</definedName>
    <definedName name="_rng2">#REF!,#REF!,#REF!,#REF!,#REF!,#REF!,#REF!,#REF!,#REF!</definedName>
    <definedName name="_rng31">#REF!</definedName>
    <definedName name="_rng332">#REF!</definedName>
    <definedName name="_SAV">#REF!</definedName>
    <definedName name="_SEC107" localSheetId="1">#REF!</definedName>
    <definedName name="_SEC107" localSheetId="3">#REF!</definedName>
    <definedName name="_SEC107" localSheetId="2">#REF!</definedName>
    <definedName name="_SEC107" localSheetId="15">#REF!</definedName>
    <definedName name="_SEC107" localSheetId="18">#REF!</definedName>
    <definedName name="_SEC107">#REF!</definedName>
    <definedName name="_Sep98">'[5]P&amp;L'!$AB$3:$AB$5,'[5]P&amp;L'!$AB$7:$AB$7,'[5]P&amp;L'!$AB$9:$AB$10,'[5]P&amp;L'!$AB$12,'[5]P&amp;L'!$AB$14,'[5]P&amp;L'!$AB$16</definedName>
    <definedName name="_Sep99">'[5]P&amp;L'!$AR$3:$AR$5,'[5]P&amp;L'!$AR$7,'[5]P&amp;L'!$AR$9,'[5]P&amp;L'!$AR$10,'[5]P&amp;L'!$AR$12,'[5]P&amp;L'!$AR$14,'[5]P&amp;L'!$AR$16</definedName>
    <definedName name="_SLS10" localSheetId="3">'[9]Cons. Lead BS'!#REF!</definedName>
    <definedName name="_SLS10" localSheetId="2">'[9]Cons. Lead BS'!#REF!</definedName>
    <definedName name="_SLS10" localSheetId="15">'[9]Cons. Lead BS'!#REF!</definedName>
    <definedName name="_SLS10">'[9]Cons. Lead BS'!#REF!</definedName>
    <definedName name="_Sort" localSheetId="1" hidden="1">#REF!</definedName>
    <definedName name="_Sort" localSheetId="3" hidden="1">#REF!</definedName>
    <definedName name="_Sort" localSheetId="2" hidden="1">#REF!</definedName>
    <definedName name="_Sort" localSheetId="15" hidden="1">#REF!</definedName>
    <definedName name="_Sort" localSheetId="18" hidden="1">#REF!</definedName>
    <definedName name="_Sort" localSheetId="7" hidden="1">#REF!</definedName>
    <definedName name="_Sort" hidden="1">#REF!</definedName>
    <definedName name="_Std1">[5]Mst!$F$66</definedName>
    <definedName name="_ws1" localSheetId="3">'[10]Revenue-Fire-Marine-Motor'!#REF!</definedName>
    <definedName name="_ws1" localSheetId="2">'[10]Revenue-Fire-Marine-Motor'!#REF!</definedName>
    <definedName name="_ws1" localSheetId="15">'[10]Revenue-Fire-Marine-Motor'!#REF!</definedName>
    <definedName name="_ws1" localSheetId="18">'[10]Revenue-Fire-Marine-Motor'!#REF!</definedName>
    <definedName name="_ws1">'[10]Revenue-Fire-Marine-Motor'!#REF!</definedName>
    <definedName name="_Yr1998">[5]Mst!$I$1</definedName>
    <definedName name="_Yr98">'[5]P&amp;L'!$AD$3:$AD$5,'[5]P&amp;L'!$AD$7:$AD$7,'[5]P&amp;L'!$AD$9:$AD$10,'[5]P&amp;L'!$AD$12,'[5]P&amp;L'!$AD$14,'[5]P&amp;L'!$AD$16</definedName>
    <definedName name="_ZZ13">'[3]POWER HOUSE'!$D$17</definedName>
    <definedName name="A" localSheetId="1">[11]Notes!#REF!</definedName>
    <definedName name="A" localSheetId="3">[12]Notes!#REF!</definedName>
    <definedName name="A" localSheetId="2">[12]Notes!#REF!</definedName>
    <definedName name="A" localSheetId="15">[12]Notes!#REF!</definedName>
    <definedName name="A" localSheetId="17">#REF!</definedName>
    <definedName name="A" localSheetId="18">#REF!</definedName>
    <definedName name="A" localSheetId="7">[13]Notes!#REF!</definedName>
    <definedName name="A">[12]Notes!#REF!</definedName>
    <definedName name="a_1">#N/A</definedName>
    <definedName name="a_2">#N/A</definedName>
    <definedName name="a_3">#N/A</definedName>
    <definedName name="a_4">#N/A</definedName>
    <definedName name="a_5">#N/A</definedName>
    <definedName name="a_6">#N/A</definedName>
    <definedName name="a_7">#N/A</definedName>
    <definedName name="A_Prd">#REF!</definedName>
    <definedName name="A1B2C1">[3]Bill!$C$26</definedName>
    <definedName name="A3Y30">'[3]Boiler House'!$D$19</definedName>
    <definedName name="a59o4">'[3]AIr Conditioner'!$D$29</definedName>
    <definedName name="aa" localSheetId="1">#REF!</definedName>
    <definedName name="AA" localSheetId="3">#REF!</definedName>
    <definedName name="AA" localSheetId="2">#REF!</definedName>
    <definedName name="AA" localSheetId="15">#REF!</definedName>
    <definedName name="AA" localSheetId="18">#REF!</definedName>
    <definedName name="AA">#REF!</definedName>
    <definedName name="aa56o42">[3]Mechanical!$D$24</definedName>
    <definedName name="AAA" localSheetId="3">#REF!</definedName>
    <definedName name="AAA" localSheetId="2">#REF!</definedName>
    <definedName name="AAA" localSheetId="15">#REF!</definedName>
    <definedName name="AAA" localSheetId="18">#REF!</definedName>
    <definedName name="AAA">#REF!</definedName>
    <definedName name="aamir">'[14]Trial Balance'!$A$1:$E$204</definedName>
    <definedName name="abc">#REF!</definedName>
    <definedName name="ABD" localSheetId="3">#REF!</definedName>
    <definedName name="ABD" localSheetId="2">#REF!</definedName>
    <definedName name="ABD" localSheetId="15">#REF!</definedName>
    <definedName name="ABD">#REF!</definedName>
    <definedName name="ACCIDENTPREMIUMCURRENT" localSheetId="3">#REF!</definedName>
    <definedName name="ACCIDENTPREMIUMCURRENT" localSheetId="2">#REF!</definedName>
    <definedName name="ACCIDENTPREMIUMCURRENT" localSheetId="15">#REF!</definedName>
    <definedName name="ACCIDENTPREMIUMCURRENT" localSheetId="18">#REF!</definedName>
    <definedName name="ACCIDENTPREMIUMCURRENT">#REF!</definedName>
    <definedName name="Accrued_Exp" localSheetId="3">#REF!</definedName>
    <definedName name="Accrued_Exp" localSheetId="2">#REF!</definedName>
    <definedName name="Accrued_Exp" localSheetId="15">#REF!</definedName>
    <definedName name="Accrued_Exp">#REF!</definedName>
    <definedName name="Accrued_Rates" localSheetId="3">#REF!</definedName>
    <definedName name="Accrued_Rates" localSheetId="2">#REF!</definedName>
    <definedName name="Accrued_Rates" localSheetId="15">#REF!</definedName>
    <definedName name="Accrued_Rates">#REF!</definedName>
    <definedName name="Active">#REF!</definedName>
    <definedName name="ADC.PREP.OTHER.REC" localSheetId="3">'[9]Cons. Lead BS'!#REF!</definedName>
    <definedName name="ADC.PREP.OTHER.REC" localSheetId="2">'[9]Cons. Lead BS'!#REF!</definedName>
    <definedName name="ADC.PREP.OTHER.REC" localSheetId="15">'[9]Cons. Lead BS'!#REF!</definedName>
    <definedName name="ADC.PREP.OTHER.REC">'[9]Cons. Lead BS'!#REF!</definedName>
    <definedName name="ADDITIONS" localSheetId="1">#REF!</definedName>
    <definedName name="ADDITIONS" localSheetId="3">#REF!</definedName>
    <definedName name="ADDITIONS" localSheetId="2">#REF!</definedName>
    <definedName name="ADDITIONS" localSheetId="15">#REF!</definedName>
    <definedName name="ADDITIONS" localSheetId="18">#REF!</definedName>
    <definedName name="ADDITIONS">#REF!</definedName>
    <definedName name="adfdf">#REF!</definedName>
    <definedName name="adjustit">#REF!</definedName>
    <definedName name="ADJUSTMENT">#REF!</definedName>
    <definedName name="admin" localSheetId="1">#REF!</definedName>
    <definedName name="Admin" localSheetId="3">#REF!</definedName>
    <definedName name="Admin" localSheetId="2">#REF!</definedName>
    <definedName name="Admin" localSheetId="15">#REF!</definedName>
    <definedName name="Admin" localSheetId="18">#REF!</definedName>
    <definedName name="Admin">#REF!</definedName>
    <definedName name="admin.expenses" localSheetId="3">#REF!</definedName>
    <definedName name="admin.expenses" localSheetId="2">#REF!</definedName>
    <definedName name="admin.expenses" localSheetId="15">#REF!</definedName>
    <definedName name="admin.expenses">#REF!</definedName>
    <definedName name="Admin_Exp" localSheetId="3">#REF!</definedName>
    <definedName name="Admin_Exp" localSheetId="2">#REF!</definedName>
    <definedName name="Admin_Exp" localSheetId="15">#REF!</definedName>
    <definedName name="Admin_Exp">#REF!</definedName>
    <definedName name="Administration" localSheetId="3">#REF!</definedName>
    <definedName name="Administration" localSheetId="2">#REF!</definedName>
    <definedName name="Administration" localSheetId="15">#REF!</definedName>
    <definedName name="Administration">#REF!</definedName>
    <definedName name="Admission_Fees" localSheetId="3">#REF!</definedName>
    <definedName name="Admission_Fees" localSheetId="2">#REF!</definedName>
    <definedName name="Admission_Fees" localSheetId="15">#REF!</definedName>
    <definedName name="Admission_Fees">#REF!</definedName>
    <definedName name="Admn.Exp">[15]Overhead!$C$7</definedName>
    <definedName name="ads">'[16]Break-up'!#REF!</definedName>
    <definedName name="adssadasdsad">#N/A</definedName>
    <definedName name="adssdasdsadsad">#N/A</definedName>
    <definedName name="ADV" localSheetId="1">#REF!</definedName>
    <definedName name="ADV" localSheetId="3">[17]acct!#REF!</definedName>
    <definedName name="ADV" localSheetId="2">[17]acct!#REF!</definedName>
    <definedName name="ADV" localSheetId="15">[17]acct!#REF!</definedName>
    <definedName name="ADV" localSheetId="18">[17]acct!#REF!</definedName>
    <definedName name="ADV">[17]acct!#REF!</definedName>
    <definedName name="Adv_from_Customer" localSheetId="3">#REF!</definedName>
    <definedName name="Adv_from_Customer" localSheetId="2">#REF!</definedName>
    <definedName name="Adv_from_Customer" localSheetId="15">#REF!</definedName>
    <definedName name="Adv_from_Customer">#REF!</definedName>
    <definedName name="ADVANCES">#REF!</definedName>
    <definedName name="Advances_Deposits___Payments" localSheetId="3">#REF!</definedName>
    <definedName name="Advances_Deposits___Payments" localSheetId="2">#REF!</definedName>
    <definedName name="Advances_Deposits___Payments" localSheetId="15">#REF!</definedName>
    <definedName name="Advances_Deposits___Payments">#REF!</definedName>
    <definedName name="Advances_Other" localSheetId="3">#REF!</definedName>
    <definedName name="Advances_Other" localSheetId="2">#REF!</definedName>
    <definedName name="Advances_Other" localSheetId="15">#REF!</definedName>
    <definedName name="Advances_Other">#REF!</definedName>
    <definedName name="Advances_Staff" localSheetId="3">#REF!</definedName>
    <definedName name="Advances_Staff" localSheetId="2">#REF!</definedName>
    <definedName name="Advances_Staff" localSheetId="15">#REF!</definedName>
    <definedName name="Advances_Staff">#REF!</definedName>
    <definedName name="ADVANCSE">'[18]P&amp;L'!$B$771</definedName>
    <definedName name="ae" localSheetId="3">#REF!</definedName>
    <definedName name="ae" localSheetId="2">#REF!</definedName>
    <definedName name="ae" localSheetId="15">#REF!</definedName>
    <definedName name="ae">#REF!</definedName>
    <definedName name="afdsaf">"#REF!"</definedName>
    <definedName name="afdsaf_1">"#REF!"</definedName>
    <definedName name="afdsaf_2">"#REF!"</definedName>
    <definedName name="afdsaf_3">"#REF!"</definedName>
    <definedName name="afdsaf_4">"#REF!"</definedName>
    <definedName name="afdsaf_5">"#REF!"</definedName>
    <definedName name="afsdf">#N/A</definedName>
    <definedName name="afsdf_1">#N/A</definedName>
    <definedName name="afsdf_2">#N/A</definedName>
    <definedName name="afsdf_3">#N/A</definedName>
    <definedName name="afsdf_4">#N/A</definedName>
    <definedName name="afsdf_5">#N/A</definedName>
    <definedName name="afsdfsad">#N/A</definedName>
    <definedName name="afsdfsad_1">#N/A</definedName>
    <definedName name="afsdfsad_2">#N/A</definedName>
    <definedName name="afsdfsad_3">#N/A</definedName>
    <definedName name="afsdfsad_4">#N/A</definedName>
    <definedName name="afsdfsad_5">#N/A</definedName>
    <definedName name="Air">#REF!</definedName>
    <definedName name="ali">#N/A</definedName>
    <definedName name="ali_1">#N/A</definedName>
    <definedName name="ali_2">#N/A</definedName>
    <definedName name="ali_3">#N/A</definedName>
    <definedName name="ali_4">#N/A</definedName>
    <definedName name="ali_5">#N/A</definedName>
    <definedName name="ali_6">#N/A</definedName>
    <definedName name="ali_7">#N/A</definedName>
    <definedName name="amort">'[16]Break-up'!#REF!</definedName>
    <definedName name="Amri">#REF!</definedName>
    <definedName name="Amri2">#REF!</definedName>
    <definedName name="AP">#N/A</definedName>
    <definedName name="APH">#N/A</definedName>
    <definedName name="Apr">#REF!</definedName>
    <definedName name="APR_00">#REF!</definedName>
    <definedName name="as_1">#N/A</definedName>
    <definedName name="as_2">#N/A</definedName>
    <definedName name="as_3">#N/A</definedName>
    <definedName name="as_4">#N/A</definedName>
    <definedName name="as_5">#N/A</definedName>
    <definedName name="AS2DocOpenMode" hidden="1">"AS2DocumentEdit"</definedName>
    <definedName name="AS2ReportLS" hidden="1">1</definedName>
    <definedName name="AS2StaticLS" localSheetId="3" hidden="1">#REF!</definedName>
    <definedName name="AS2StaticLS" localSheetId="2" hidden="1">#REF!</definedName>
    <definedName name="AS2StaticLS" localSheetId="15" hidden="1">#REF!</definedName>
    <definedName name="AS2StaticLS" localSheetId="18" hidden="1">#REF!</definedName>
    <definedName name="AS2StaticLS" hidden="1">#REF!</definedName>
    <definedName name="AS2SyncStepLS" hidden="1">0</definedName>
    <definedName name="AS2TickmarkLS" localSheetId="3" hidden="1">#REF!</definedName>
    <definedName name="AS2TickmarkLS" localSheetId="2" hidden="1">#REF!</definedName>
    <definedName name="AS2TickmarkLS" localSheetId="15" hidden="1">#REF!</definedName>
    <definedName name="AS2TickmarkLS" localSheetId="18" hidden="1">#REF!</definedName>
    <definedName name="AS2TickmarkLS" hidden="1">#REF!</definedName>
    <definedName name="AS2VersionLS" hidden="1">300</definedName>
    <definedName name="asd">[19]ESML_9495!$A$1:$J$44</definedName>
    <definedName name="asdaweq3rwtehgfsda">#REF!</definedName>
    <definedName name="asdfa">#REF!</definedName>
    <definedName name="asdsa" localSheetId="3">#REF!</definedName>
    <definedName name="asdsa" localSheetId="2">#REF!</definedName>
    <definedName name="asdsa" localSheetId="15">#REF!</definedName>
    <definedName name="asdsa" localSheetId="18">#REF!</definedName>
    <definedName name="asdsa">#REF!</definedName>
    <definedName name="asdsadsa">#N/A</definedName>
    <definedName name="asdsdsadsadasdsasa">#N/A</definedName>
    <definedName name="asfdsaf">"#REF!"</definedName>
    <definedName name="asfdsaf_1">"#REF!"</definedName>
    <definedName name="asfdsaf_2">"#REF!"</definedName>
    <definedName name="asfdsaf_3">"#REF!"</definedName>
    <definedName name="asfdsaf_4">"#REF!"</definedName>
    <definedName name="asfdsaf_5">"#REF!"</definedName>
    <definedName name="assdksjdk">#REF!</definedName>
    <definedName name="ASSETS" localSheetId="1">[20]Accts!#REF!</definedName>
    <definedName name="Assets" localSheetId="3">#REF!</definedName>
    <definedName name="Assets" localSheetId="2">#REF!</definedName>
    <definedName name="Assets" localSheetId="15">#REF!</definedName>
    <definedName name="Assets">#REF!</definedName>
    <definedName name="ATNF">#N/A</definedName>
    <definedName name="ATNW">#N/A</definedName>
    <definedName name="ATRF">#N/A</definedName>
    <definedName name="ATRW">#N/A</definedName>
    <definedName name="audit">'[16]Break-up'!#REF!</definedName>
    <definedName name="Audit_Fee" localSheetId="3">#REF!</definedName>
    <definedName name="Audit_Fee" localSheetId="2">#REF!</definedName>
    <definedName name="Audit_Fee" localSheetId="15">#REF!</definedName>
    <definedName name="Audit_Fee">#REF!</definedName>
    <definedName name="Aug">#REF!</definedName>
    <definedName name="AUG_99">#REF!</definedName>
    <definedName name="Awards">[21]Trial!$D$123</definedName>
    <definedName name="AWT">#N/A</definedName>
    <definedName name="azam3">"#REF!"</definedName>
    <definedName name="Azhar" localSheetId="3">#REF!</definedName>
    <definedName name="Azhar" localSheetId="2">#REF!</definedName>
    <definedName name="Azhar" localSheetId="15">#REF!</definedName>
    <definedName name="Azhar">#REF!</definedName>
    <definedName name="b" localSheetId="1">[22]Notes!#REF!</definedName>
    <definedName name="B" localSheetId="3">#REF!</definedName>
    <definedName name="B" localSheetId="2">#REF!</definedName>
    <definedName name="B" localSheetId="15">#REF!</definedName>
    <definedName name="b" localSheetId="18">#REF!</definedName>
    <definedName name="B">#REF!</definedName>
    <definedName name="B_LOAN">'[23]Repay IFC A'!#REF!</definedName>
    <definedName name="B_Pound">117</definedName>
    <definedName name="B_Sheet" localSheetId="3">#REF!</definedName>
    <definedName name="B_Sheet" localSheetId="2">#REF!</definedName>
    <definedName name="B_Sheet" localSheetId="15">#REF!</definedName>
    <definedName name="B_Sheet">#REF!</definedName>
    <definedName name="b13R1">'[3]Air Compressor'!$D$17</definedName>
    <definedName name="b18w8">'[3]AIr Conditioner'!$D$15</definedName>
    <definedName name="B19H1">[3]Bill!$F$84</definedName>
    <definedName name="b5w9">[24]Mechanical!#REF!</definedName>
    <definedName name="Back">[25]!Back</definedName>
    <definedName name="BadFeeWrittenOff">[21]Trial!$D$143</definedName>
    <definedName name="bal" localSheetId="1">#REF!</definedName>
    <definedName name="bal" localSheetId="3">'[26]Revenue-Fire-Marine-Motor'!#REF!</definedName>
    <definedName name="bal" localSheetId="2">'[26]Revenue-Fire-Marine-Motor'!#REF!</definedName>
    <definedName name="bal" localSheetId="15">'[26]Revenue-Fire-Marine-Motor'!#REF!</definedName>
    <definedName name="bal" localSheetId="18">'[26]Revenue-Fire-Marine-Motor'!#REF!</definedName>
    <definedName name="bal">'[26]Revenue-Fire-Marine-Motor'!#REF!</definedName>
    <definedName name="Balance" localSheetId="1">#REF!</definedName>
    <definedName name="balance" localSheetId="3">'[27]Revenue-Fire-Marine-Motor'!#REF!</definedName>
    <definedName name="balance" localSheetId="2">'[27]Revenue-Fire-Marine-Motor'!#REF!</definedName>
    <definedName name="balance" localSheetId="15">'[27]Revenue-Fire-Marine-Motor'!#REF!</definedName>
    <definedName name="balance" localSheetId="18">'[27]Revenue-Fire-Marine-Motor'!#REF!</definedName>
    <definedName name="balance">'[27]Revenue-Fire-Marine-Motor'!#REF!</definedName>
    <definedName name="Balance_Sheet" localSheetId="3">#REF!</definedName>
    <definedName name="Balance_Sheet" localSheetId="2">#REF!</definedName>
    <definedName name="Balance_Sheet" localSheetId="15">#REF!</definedName>
    <definedName name="Balance_Sheet">#REF!</definedName>
    <definedName name="balance_type">1</definedName>
    <definedName name="balancesheet">#REF!</definedName>
    <definedName name="bank" localSheetId="1">#REF!</definedName>
    <definedName name="bank">#N/A</definedName>
    <definedName name="Bank.Charges" localSheetId="3">#REF!</definedName>
    <definedName name="Bank.Charges" localSheetId="2">#REF!</definedName>
    <definedName name="Bank.Charges" localSheetId="15">#REF!</definedName>
    <definedName name="Bank.Charges">#REF!</definedName>
    <definedName name="Bank_charges" localSheetId="3">#REF!</definedName>
    <definedName name="Bank_charges" localSheetId="2">#REF!</definedName>
    <definedName name="Bank_charges" localSheetId="15">#REF!</definedName>
    <definedName name="Bank_charges">#REF!</definedName>
    <definedName name="Bank_Profit" localSheetId="3">#REF!</definedName>
    <definedName name="Bank_Profit" localSheetId="2">#REF!</definedName>
    <definedName name="Bank_Profit" localSheetId="15">#REF!</definedName>
    <definedName name="Bank_Profit">#REF!</definedName>
    <definedName name="BankCharges">[21]Trial!$D$117</definedName>
    <definedName name="Banks" localSheetId="3">#REF!</definedName>
    <definedName name="Banks" localSheetId="2">#REF!</definedName>
    <definedName name="Banks" localSheetId="15">#REF!</definedName>
    <definedName name="Banks">#REF!</definedName>
    <definedName name="bay">#REF!</definedName>
    <definedName name="BB" localSheetId="1">[3]Bill!$D$50</definedName>
    <definedName name="BB" localSheetId="3">#REF!</definedName>
    <definedName name="BB" localSheetId="2">#REF!</definedName>
    <definedName name="BB" localSheetId="15">#REF!</definedName>
    <definedName name="BB" localSheetId="18">#REF!</definedName>
    <definedName name="BB">#REF!</definedName>
    <definedName name="BBB" localSheetId="3">#REF!</definedName>
    <definedName name="BBB" localSheetId="2">#REF!</definedName>
    <definedName name="BBB" localSheetId="15">#REF!</definedName>
    <definedName name="BBB" localSheetId="18">#REF!</definedName>
    <definedName name="BBB">#REF!</definedName>
    <definedName name="BBBF">'[28]ELEC. METER READINGS(Annex-A)'!#REF!</definedName>
    <definedName name="BBI">'[3]POWER HOUSE'!$D$23</definedName>
    <definedName name="bc1nd46">[3]Mechanical!$D$23</definedName>
    <definedName name="BG_Del" hidden="1">15</definedName>
    <definedName name="BG_Ins" hidden="1">4</definedName>
    <definedName name="BG_Mod" hidden="1">6</definedName>
    <definedName name="BHH" localSheetId="3">#REF!</definedName>
    <definedName name="BHH" localSheetId="2">#REF!</definedName>
    <definedName name="BHH" localSheetId="15">#REF!</definedName>
    <definedName name="BHH" localSheetId="18">#REF!</definedName>
    <definedName name="BHH">#REF!</definedName>
    <definedName name="bis">'[3]Air Compressor'!$D$27</definedName>
    <definedName name="BISE_A_c_HBLtd.60314_6" localSheetId="3">#REF!</definedName>
    <definedName name="BISE_A_c_HBLtd.60314_6" localSheetId="2">#REF!</definedName>
    <definedName name="BISE_A_c_HBLtd.60314_6" localSheetId="15">#REF!</definedName>
    <definedName name="BISE_A_c_HBLtd.60314_6">#REF!</definedName>
    <definedName name="BISE_A_c_HBLtd.6452_8" localSheetId="3">#REF!</definedName>
    <definedName name="BISE_A_c_HBLtd.6452_8" localSheetId="2">#REF!</definedName>
    <definedName name="BISE_A_c_HBLtd.6452_8" localSheetId="15">#REF!</definedName>
    <definedName name="BISE_A_c_HBLtd.6452_8">#REF!</definedName>
    <definedName name="bites">#REF!</definedName>
    <definedName name="BJJNKLHJN">#REF!</definedName>
    <definedName name="Britishpound">115</definedName>
    <definedName name="bs" localSheetId="1">#REF!</definedName>
    <definedName name="bs" localSheetId="3">#REF!</definedName>
    <definedName name="bs" localSheetId="2">#REF!</definedName>
    <definedName name="bs" localSheetId="15">#REF!</definedName>
    <definedName name="bs" localSheetId="18">#REF!</definedName>
    <definedName name="bs">#REF!</definedName>
    <definedName name="BScheck">[29]Acct!#REF!</definedName>
    <definedName name="Building" localSheetId="3">#REF!</definedName>
    <definedName name="Building" localSheetId="2">#REF!</definedName>
    <definedName name="Building" localSheetId="15">#REF!</definedName>
    <definedName name="Building">#REF!</definedName>
    <definedName name="Building_Rent" localSheetId="3">#REF!</definedName>
    <definedName name="Building_Rent" localSheetId="2">#REF!</definedName>
    <definedName name="Building_Rent" localSheetId="15">#REF!</definedName>
    <definedName name="Building_Rent">#REF!</definedName>
    <definedName name="Building_Repair___Maintenance" localSheetId="3">#REF!</definedName>
    <definedName name="Building_Repair___Maintenance" localSheetId="2">#REF!</definedName>
    <definedName name="Building_Repair___Maintenance" localSheetId="15">#REF!</definedName>
    <definedName name="Building_Repair___Maintenance">#REF!</definedName>
    <definedName name="BuildingRent">[21]Trial!$D$88</definedName>
    <definedName name="BuildingRepair">[21]Trial!$D$83</definedName>
    <definedName name="BuiltIn_AutoFilter___8" localSheetId="3">#REF!</definedName>
    <definedName name="BuiltIn_AutoFilter___8" localSheetId="2">#REF!</definedName>
    <definedName name="BuiltIn_AutoFilter___8" localSheetId="15">#REF!</definedName>
    <definedName name="BuiltIn_AutoFilter___8" localSheetId="18">#REF!</definedName>
    <definedName name="BuiltIn_AutoFilter___8">#REF!</definedName>
    <definedName name="Bus_Accounts" localSheetId="3">#REF!</definedName>
    <definedName name="Bus_Accounts" localSheetId="2">#REF!</definedName>
    <definedName name="Bus_Accounts" localSheetId="15">#REF!</definedName>
    <definedName name="Bus_Accounts">#REF!</definedName>
    <definedName name="Bus_fee_collection" localSheetId="3">#REF!</definedName>
    <definedName name="Bus_fee_collection" localSheetId="2">#REF!</definedName>
    <definedName name="Bus_fee_collection" localSheetId="15">#REF!</definedName>
    <definedName name="Bus_fee_collection">#REF!</definedName>
    <definedName name="Bus_Fees" localSheetId="3">#REF!</definedName>
    <definedName name="Bus_Fees" localSheetId="2">#REF!</definedName>
    <definedName name="Bus_Fees" localSheetId="15">#REF!</definedName>
    <definedName name="Bus_Fees">#REF!</definedName>
    <definedName name="butt">"#REF!"</definedName>
    <definedName name="butt_1">"#REF!"</definedName>
    <definedName name="butt_2">"#REF!"</definedName>
    <definedName name="butt_3">"#REF!"</definedName>
    <definedName name="butt_4">"#REF!"</definedName>
    <definedName name="butt_5">"#REF!"</definedName>
    <definedName name="butt_6">"#REF!"</definedName>
    <definedName name="ButtSb" localSheetId="3">#REF!</definedName>
    <definedName name="ButtSb" localSheetId="2">#REF!</definedName>
    <definedName name="ButtSb" localSheetId="15">#REF!</definedName>
    <definedName name="ButtSb">#REF!</definedName>
    <definedName name="bv10nt29">[30]Electrical!$D$27</definedName>
    <definedName name="Bz">[3]Bill!$C$57</definedName>
    <definedName name="C.COST.PACK." localSheetId="3">#REF!</definedName>
    <definedName name="C.COST.PACK." localSheetId="2">#REF!</definedName>
    <definedName name="C.COST.PACK." localSheetId="15">#REF!</definedName>
    <definedName name="C.COST.PACK.">#REF!</definedName>
    <definedName name="C.Flow">#REF!</definedName>
    <definedName name="C_">#N/A</definedName>
    <definedName name="C_Prd">#REF!</definedName>
    <definedName name="CA">'[31]BASIC DATA'!$F$2</definedName>
    <definedName name="calc">1</definedName>
    <definedName name="cap">#N/A</definedName>
    <definedName name="Cap.exp">#REF!</definedName>
    <definedName name="CAP.PROD">#REF!</definedName>
    <definedName name="cap_1">#N/A</definedName>
    <definedName name="cap_2">#N/A</definedName>
    <definedName name="cap_3">#N/A</definedName>
    <definedName name="cap_4">#N/A</definedName>
    <definedName name="cap_5">#N/A</definedName>
    <definedName name="cap_6">#N/A</definedName>
    <definedName name="cap_7">#N/A</definedName>
    <definedName name="CAPITAL">#N/A</definedName>
    <definedName name="CAPITAL.GRANT" localSheetId="3">'[9]Cons. Lead BS'!#REF!</definedName>
    <definedName name="CAPITAL.GRANT" localSheetId="2">'[9]Cons. Lead BS'!#REF!</definedName>
    <definedName name="CAPITAL.GRANT" localSheetId="15">'[9]Cons. Lead BS'!#REF!</definedName>
    <definedName name="CAPITAL.GRANT">'[9]Cons. Lead BS'!#REF!</definedName>
    <definedName name="capital.grant.packard" localSheetId="3">'[9]Cons. Lead BS'!#REF!</definedName>
    <definedName name="capital.grant.packard" localSheetId="2">'[9]Cons. Lead BS'!#REF!</definedName>
    <definedName name="capital.grant.packard" localSheetId="15">'[9]Cons. Lead BS'!#REF!</definedName>
    <definedName name="capital.grant.packard">'[9]Cons. Lead BS'!#REF!</definedName>
    <definedName name="CAPITAL_1">#N/A</definedName>
    <definedName name="CAPITAL_2">#N/A</definedName>
    <definedName name="CAPITAL_3">#N/A</definedName>
    <definedName name="CAPITAL_4">#N/A</definedName>
    <definedName name="CAPITAL_5">#N/A</definedName>
    <definedName name="CAPITAL_6">#N/A</definedName>
    <definedName name="CAPITAL_7">#N/A</definedName>
    <definedName name="Capital_Funds" localSheetId="3">#REF!</definedName>
    <definedName name="Capital_Funds" localSheetId="2">#REF!</definedName>
    <definedName name="Capital_Funds" localSheetId="15">#REF!</definedName>
    <definedName name="Capital_Funds">#REF!</definedName>
    <definedName name="CASH.BANK" localSheetId="3">'[9]Cons. Lead BS'!#REF!</definedName>
    <definedName name="CASH.BANK" localSheetId="2">'[9]Cons. Lead BS'!#REF!</definedName>
    <definedName name="CASH.BANK" localSheetId="15">'[9]Cons. Lead BS'!#REF!</definedName>
    <definedName name="CASH.BANK">'[9]Cons. Lead BS'!#REF!</definedName>
    <definedName name="Cash_Flow_Check">#REF!</definedName>
    <definedName name="cash_in_hand" localSheetId="3">#REF!</definedName>
    <definedName name="cash_in_hand" localSheetId="2">#REF!</definedName>
    <definedName name="cash_in_hand" localSheetId="15">#REF!</definedName>
    <definedName name="cash_in_hand">#REF!</definedName>
    <definedName name="CASHBANKBAL">#N/A</definedName>
    <definedName name="CASHBANKBAL_1">#N/A</definedName>
    <definedName name="CASHBANKBAL_2">#N/A</definedName>
    <definedName name="CASHBANKBAL_3">#N/A</definedName>
    <definedName name="CASHBANKBAL_4">#N/A</definedName>
    <definedName name="CASHBANKBAL_5">#N/A</definedName>
    <definedName name="CASHBANKBAL_6">#N/A</definedName>
    <definedName name="CASHBANKBAL_7">#N/A</definedName>
    <definedName name="Cashflow" localSheetId="1">#REF!</definedName>
    <definedName name="Cashflow" localSheetId="3">#REF!</definedName>
    <definedName name="Cashflow" localSheetId="2">#REF!</definedName>
    <definedName name="Cashflow" localSheetId="15">#REF!</definedName>
    <definedName name="Cashflow" localSheetId="18">#REF!</definedName>
    <definedName name="Cashflow">#REF!</definedName>
    <definedName name="Cathedral_School_Buses" localSheetId="3">#REF!</definedName>
    <definedName name="Cathedral_School_Buses" localSheetId="2">#REF!</definedName>
    <definedName name="Cathedral_School_Buses" localSheetId="15">#REF!</definedName>
    <definedName name="Cathedral_School_Buses">#REF!</definedName>
    <definedName name="cc">#REF!</definedName>
    <definedName name="CC_Wise">'[32]CC Wise'!$D$5:$T$68,'[32]CC Wise'!$V$5:$V$68</definedName>
    <definedName name="ccc">#REF!</definedName>
    <definedName name="CCr" localSheetId="3">#REF!</definedName>
    <definedName name="CCr" localSheetId="2">#REF!</definedName>
    <definedName name="CCr" localSheetId="15">#REF!</definedName>
    <definedName name="CCr">#REF!</definedName>
    <definedName name="CD" localSheetId="3">#REF!</definedName>
    <definedName name="CD" localSheetId="2">#REF!</definedName>
    <definedName name="CD" localSheetId="15">#REF!</definedName>
    <definedName name="CD">#REF!</definedName>
    <definedName name="CDr" localSheetId="3">#REF!</definedName>
    <definedName name="CDr" localSheetId="2">#REF!</definedName>
    <definedName name="CDr" localSheetId="15">#REF!</definedName>
    <definedName name="CDr">#REF!</definedName>
    <definedName name="CE.DIR.">#REF!</definedName>
    <definedName name="Certificate">[33]Imports!$D$9:$D$81</definedName>
    <definedName name="CF" localSheetId="1">[34]pkage01!#REF!</definedName>
    <definedName name="CF" localSheetId="3">#REF!</definedName>
    <definedName name="CF" localSheetId="2">#REF!</definedName>
    <definedName name="CF" localSheetId="15">#REF!</definedName>
    <definedName name="CF" localSheetId="18">#REF!</definedName>
    <definedName name="CF">#REF!</definedName>
    <definedName name="CF.OPER.">#REF!</definedName>
    <definedName name="CF.WORK">#REF!</definedName>
    <definedName name="CF2MMBTU">0.00103</definedName>
    <definedName name="CFC">'[35]BASIC DATA'!$F$1</definedName>
    <definedName name="CFcheck">#REF!</definedName>
    <definedName name="CFH">0.5</definedName>
    <definedName name="ch" localSheetId="1">#REF!</definedName>
    <definedName name="ch" localSheetId="3">[36]Acct!#REF!</definedName>
    <definedName name="ch" localSheetId="2">[36]Acct!#REF!</definedName>
    <definedName name="ch" localSheetId="15">[36]Acct!#REF!</definedName>
    <definedName name="ch">[36]Acct!#REF!</definedName>
    <definedName name="CH.IN.EQUIT" localSheetId="1">#REF!</definedName>
    <definedName name="CH.IN.EQUIT" localSheetId="3">[17]acct!#REF!</definedName>
    <definedName name="CH.IN.EQUIT" localSheetId="2">[17]acct!#REF!</definedName>
    <definedName name="CH.IN.EQUIT" localSheetId="15">[17]acct!#REF!</definedName>
    <definedName name="CH.IN.EQUIT" localSheetId="18">[17]acct!#REF!</definedName>
    <definedName name="CH.IN.EQUIT">[17]acct!#REF!</definedName>
    <definedName name="Charity_Funds" localSheetId="3">#REF!</definedName>
    <definedName name="Charity_Funds" localSheetId="2">#REF!</definedName>
    <definedName name="Charity_Funds" localSheetId="15">#REF!</definedName>
    <definedName name="Charity_Funds">#REF!</definedName>
    <definedName name="Chashma_Newclear_Project">[37]chasma!$A$4:$B$8</definedName>
    <definedName name="Check" localSheetId="1">#REF!</definedName>
    <definedName name="CHECK" localSheetId="3">#REF!</definedName>
    <definedName name="CHECK" localSheetId="2">#REF!</definedName>
    <definedName name="CHECK" localSheetId="15">#REF!</definedName>
    <definedName name="CHECK" localSheetId="18">#REF!</definedName>
    <definedName name="CHECK">#REF!</definedName>
    <definedName name="CHECK_CASH">#REF!</definedName>
    <definedName name="checks" localSheetId="1">#REF!</definedName>
    <definedName name="checks" localSheetId="3">#REF!</definedName>
    <definedName name="checks" localSheetId="2">#REF!</definedName>
    <definedName name="checks" localSheetId="15">#REF!</definedName>
    <definedName name="checks" localSheetId="18">#REF!</definedName>
    <definedName name="checks">#REF!</definedName>
    <definedName name="Child_Care_Council_Funds" localSheetId="3">#REF!</definedName>
    <definedName name="Child_Care_Council_Funds" localSheetId="2">#REF!</definedName>
    <definedName name="Child_Care_Council_Funds" localSheetId="15">#REF!</definedName>
    <definedName name="Child_Care_Council_Funds">#REF!</definedName>
    <definedName name="chk" localSheetId="1">#REF!</definedName>
    <definedName name="chk" localSheetId="3">#REF!</definedName>
    <definedName name="chk" localSheetId="2">#REF!</definedName>
    <definedName name="chk" localSheetId="15">#REF!</definedName>
    <definedName name="chk" localSheetId="18">#REF!</definedName>
    <definedName name="chk">#REF!</definedName>
    <definedName name="clean">'[16]Break-up'!$D$115</definedName>
    <definedName name="clinic.cost" localSheetId="3">#REF!</definedName>
    <definedName name="clinic.cost" localSheetId="2">#REF!</definedName>
    <definedName name="clinic.cost" localSheetId="15">#REF!</definedName>
    <definedName name="clinic.cost">#REF!</definedName>
    <definedName name="clinic.receipt" localSheetId="3">#REF!</definedName>
    <definedName name="clinic.receipt" localSheetId="2">#REF!</definedName>
    <definedName name="clinic.receipt" localSheetId="15">#REF!</definedName>
    <definedName name="clinic.receipt">#REF!</definedName>
    <definedName name="Closing_Balance_A_c_1821_2__Bus" localSheetId="3">#REF!</definedName>
    <definedName name="Closing_Balance_A_c_1821_2__Bus" localSheetId="2">#REF!</definedName>
    <definedName name="Closing_Balance_A_c_1821_2__Bus" localSheetId="15">#REF!</definedName>
    <definedName name="Closing_Balance_A_c_1821_2__Bus">#REF!</definedName>
    <definedName name="Closing_Balance_A_c_359_4" localSheetId="3">#REF!</definedName>
    <definedName name="Closing_Balance_A_c_359_4" localSheetId="2">#REF!</definedName>
    <definedName name="Closing_Balance_A_c_359_4" localSheetId="15">#REF!</definedName>
    <definedName name="Closing_Balance_A_c_359_4">#REF!</definedName>
    <definedName name="Closing_Stocks_w">#REF!</definedName>
    <definedName name="Clrnc">#REF!</definedName>
    <definedName name="CNB">#REF!</definedName>
    <definedName name="CNC">#REF!</definedName>
    <definedName name="co" localSheetId="1">100</definedName>
    <definedName name="CO" localSheetId="3">[38]CPUR!#REF!</definedName>
    <definedName name="CO" localSheetId="2">[38]CPUR!#REF!</definedName>
    <definedName name="CO" localSheetId="15">[38]CPUR!#REF!</definedName>
    <definedName name="CO">[38]CPUR!#REF!</definedName>
    <definedName name="co19tk63">[3]Electrical!$AF$18</definedName>
    <definedName name="CODE" localSheetId="3">#REF!</definedName>
    <definedName name="CODE" localSheetId="2">#REF!</definedName>
    <definedName name="CODE" localSheetId="15">#REF!</definedName>
    <definedName name="CODE" localSheetId="18">#REF!</definedName>
    <definedName name="CODE">#REF!</definedName>
    <definedName name="codes">[39]master!$A$6:$C$192</definedName>
    <definedName name="COGS">#REF!</definedName>
    <definedName name="cogsold">#REF!</definedName>
    <definedName name="Collection_from_other_institution" localSheetId="3">#REF!</definedName>
    <definedName name="Collection_from_other_institution" localSheetId="2">#REF!</definedName>
    <definedName name="Collection_from_other_institution" localSheetId="15">#REF!</definedName>
    <definedName name="Collection_from_other_institution">#REF!</definedName>
    <definedName name="COMMUNIC.H.O" localSheetId="3">#REF!</definedName>
    <definedName name="COMMUNIC.H.O" localSheetId="2">#REF!</definedName>
    <definedName name="COMMUNIC.H.O" localSheetId="15">#REF!</definedName>
    <definedName name="COMMUNIC.H.O">#REF!</definedName>
    <definedName name="communications">'[16]Break-up'!$D$92</definedName>
    <definedName name="COMP_OF_INCOME" localSheetId="1">#REF!</definedName>
    <definedName name="COMP_OF_INCOME" localSheetId="3">#REF!</definedName>
    <definedName name="COMP_OF_INCOME" localSheetId="2">#REF!</definedName>
    <definedName name="COMP_OF_INCOME" localSheetId="15">#REF!</definedName>
    <definedName name="COMP_OF_INCOME" localSheetId="18">#REF!</definedName>
    <definedName name="COMP_OF_INCOME">#REF!</definedName>
    <definedName name="compo" localSheetId="3">#REF!</definedName>
    <definedName name="compo" localSheetId="2">#REF!</definedName>
    <definedName name="compo" localSheetId="15">#REF!</definedName>
    <definedName name="compo">#REF!</definedName>
    <definedName name="Computer_Fees" localSheetId="3">#REF!</definedName>
    <definedName name="Computer_Fees" localSheetId="2">#REF!</definedName>
    <definedName name="Computer_Fees" localSheetId="15">#REF!</definedName>
    <definedName name="Computer_Fees">#REF!</definedName>
    <definedName name="ComputerAccesories">[21]Trial!$D$130</definedName>
    <definedName name="ComputerEquipRepair">[21]Trial!$D$86</definedName>
    <definedName name="ComputerRepair">[21]Trial!$D$129</definedName>
    <definedName name="Contingencies_Commitments">#N/A</definedName>
    <definedName name="Contingencies_Commitments_1">#N/A</definedName>
    <definedName name="Contingencies_Commitments_2">#N/A</definedName>
    <definedName name="Contingencies_Commitments_3">#N/A</definedName>
    <definedName name="Contingencies_Commitments_4">#N/A</definedName>
    <definedName name="Contingencies_Commitments_5">#N/A</definedName>
    <definedName name="Contingencies_Commitments_6">#N/A</definedName>
    <definedName name="Contingencies_Commitments_7">#N/A</definedName>
    <definedName name="CONTROL" localSheetId="1">#REF!</definedName>
    <definedName name="CONTROL" localSheetId="3">#REF!</definedName>
    <definedName name="CONTROL" localSheetId="2">#REF!</definedName>
    <definedName name="CONTROL" localSheetId="15">#REF!</definedName>
    <definedName name="CONTROL" localSheetId="18">#REF!</definedName>
    <definedName name="CONTROL">#REF!</definedName>
    <definedName name="Controlbs" localSheetId="1">#REF!</definedName>
    <definedName name="Controlbs" localSheetId="3">#REF!</definedName>
    <definedName name="Controlbs" localSheetId="2">#REF!</definedName>
    <definedName name="Controlbs" localSheetId="15">#REF!</definedName>
    <definedName name="Controlbs" localSheetId="18">#REF!</definedName>
    <definedName name="Controlbs">#REF!</definedName>
    <definedName name="controlpl" localSheetId="1">#REF!</definedName>
    <definedName name="controlpl" localSheetId="3">#REF!</definedName>
    <definedName name="controlpl" localSheetId="2">#REF!</definedName>
    <definedName name="controlpl" localSheetId="15">#REF!</definedName>
    <definedName name="controlpl" localSheetId="18">#REF!</definedName>
    <definedName name="controlpl">#REF!</definedName>
    <definedName name="COORDINATIONOFFICE">[21]Trial!$D$69</definedName>
    <definedName name="cos" localSheetId="1">'[18]P&amp;L'!$C$832</definedName>
    <definedName name="COS">#N/A</definedName>
    <definedName name="COST">#N/A</definedName>
    <definedName name="COST_1">#N/A</definedName>
    <definedName name="COST_2">#N/A</definedName>
    <definedName name="COST_3">#N/A</definedName>
    <definedName name="COST_4">#N/A</definedName>
    <definedName name="COST_5">#N/A</definedName>
    <definedName name="COST_6">#N/A</definedName>
    <definedName name="COST_7">#N/A</definedName>
    <definedName name="Country">[33]Imports!$G$9:$G$81</definedName>
    <definedName name="CREAM">#REF!</definedName>
    <definedName name="CRED" localSheetId="3">[17]acct!#REF!</definedName>
    <definedName name="CRED" localSheetId="2">[17]acct!#REF!</definedName>
    <definedName name="CRED" localSheetId="15">[17]acct!#REF!</definedName>
    <definedName name="CRED" localSheetId="18">[17]acct!#REF!</definedName>
    <definedName name="CRED">[17]acct!#REF!</definedName>
    <definedName name="CRED.">#REF!</definedName>
    <definedName name="credit" localSheetId="1">[30]Bill!$HM$26</definedName>
    <definedName name="CREDIT">#N/A</definedName>
    <definedName name="CREDIT_1">#N/A</definedName>
    <definedName name="CREDIT_2">#N/A</definedName>
    <definedName name="CREDIT_3">#N/A</definedName>
    <definedName name="CREDIT_4">#N/A</definedName>
    <definedName name="CREDIT_5">#N/A</definedName>
    <definedName name="CREDIT_6">#N/A</definedName>
    <definedName name="CREDIT_7">#N/A</definedName>
    <definedName name="CREDITORACCRUAL">"#REF!"</definedName>
    <definedName name="CREDITORACCRUAL_1">"#REF!"</definedName>
    <definedName name="CREDITORACCRUAL_2">"#REF!"</definedName>
    <definedName name="CREDITORACCRUAL_3">"#REF!"</definedName>
    <definedName name="CREDITORACCRUAL_4">"#REF!"</definedName>
    <definedName name="CREDITORACCRUAL_5">"#REF!"</definedName>
    <definedName name="CREDITORACCRUAL_6">"#REF!"</definedName>
    <definedName name="CREDITORACCRUAL_7">"#REF!"</definedName>
    <definedName name="creditors" localSheetId="1">#REF!</definedName>
    <definedName name="CREDITORS" localSheetId="3">'[9]Cons. Lead BS'!#REF!</definedName>
    <definedName name="CREDITORS" localSheetId="2">'[9]Cons. Lead BS'!#REF!</definedName>
    <definedName name="CREDITORS" localSheetId="15">'[9]Cons. Lead BS'!#REF!</definedName>
    <definedName name="CREDITORS">'[9]Cons. Lead BS'!#REF!</definedName>
    <definedName name="CREDITORS.H.O" localSheetId="3">'[9]Cons. Lead BS'!#REF!</definedName>
    <definedName name="CREDITORS.H.O" localSheetId="2">'[9]Cons. Lead BS'!#REF!</definedName>
    <definedName name="CREDITORS.H.O" localSheetId="15">'[9]Cons. Lead BS'!#REF!</definedName>
    <definedName name="CREDITORS.H.O">'[9]Cons. Lead BS'!#REF!</definedName>
    <definedName name="Crockery">[21]Trial!$D$82</definedName>
    <definedName name="Current_Liabilities">#N/A</definedName>
    <definedName name="Current_Liabilities_1">#N/A</definedName>
    <definedName name="Current_Liabilities_2">#N/A</definedName>
    <definedName name="Current_Liabilities_3">#N/A</definedName>
    <definedName name="Current_Liabilities_4">#N/A</definedName>
    <definedName name="Current_Liabilities_5">#N/A</definedName>
    <definedName name="Current_Liabilities_6">#N/A</definedName>
    <definedName name="Current_Liabilities_7">#N/A</definedName>
    <definedName name="CURRENT_TAX" localSheetId="1">#REF!</definedName>
    <definedName name="CURRENT_TAX" localSheetId="3">#REF!</definedName>
    <definedName name="CURRENT_TAX" localSheetId="2">#REF!</definedName>
    <definedName name="CURRENT_TAX" localSheetId="15">#REF!</definedName>
    <definedName name="CURRENT_TAX" localSheetId="18">#REF!</definedName>
    <definedName name="CURRENT_TAX">#REF!</definedName>
    <definedName name="Cust">#REF!</definedName>
    <definedName name="CutP">#REF!</definedName>
    <definedName name="cutt">#REF!</definedName>
    <definedName name="CWIP">#REF!</definedName>
    <definedName name="CYPWACC" localSheetId="3">#REF!</definedName>
    <definedName name="CYPWACC" localSheetId="2">#REF!</definedName>
    <definedName name="CYPWACC" localSheetId="15">#REF!</definedName>
    <definedName name="CYPWACC" localSheetId="18">#REF!</definedName>
    <definedName name="CYPWACC">#REF!</definedName>
    <definedName name="CYPWENG" localSheetId="3">#REF!</definedName>
    <definedName name="CYPWENG" localSheetId="2">#REF!</definedName>
    <definedName name="CYPWENG" localSheetId="15">#REF!</definedName>
    <definedName name="CYPWENG" localSheetId="18">#REF!</definedName>
    <definedName name="CYPWENG">#REF!</definedName>
    <definedName name="CYPWFIRE" localSheetId="3">#REF!</definedName>
    <definedName name="CYPWFIRE" localSheetId="2">#REF!</definedName>
    <definedName name="CYPWFIRE" localSheetId="15">#REF!</definedName>
    <definedName name="CYPWFIRE" localSheetId="18">#REF!</definedName>
    <definedName name="CYPWFIRE">#REF!</definedName>
    <definedName name="CYPWMARCARGO" localSheetId="3">#REF!</definedName>
    <definedName name="CYPWMARCARGO" localSheetId="2">#REF!</definedName>
    <definedName name="CYPWMARCARGO" localSheetId="15">#REF!</definedName>
    <definedName name="CYPWMARCARGO" localSheetId="18">#REF!</definedName>
    <definedName name="CYPWMARCARGO">#REF!</definedName>
    <definedName name="CYPWMARHULL" localSheetId="3">#REF!</definedName>
    <definedName name="CYPWMARHULL" localSheetId="2">#REF!</definedName>
    <definedName name="CYPWMARHULL" localSheetId="15">#REF!</definedName>
    <definedName name="CYPWMARHULL" localSheetId="18">#REF!</definedName>
    <definedName name="CYPWMARHULL">#REF!</definedName>
    <definedName name="CYPWMARYACHT" localSheetId="3">#REF!</definedName>
    <definedName name="CYPWMARYACHT" localSheetId="2">#REF!</definedName>
    <definedName name="CYPWMARYACHT" localSheetId="15">#REF!</definedName>
    <definedName name="CYPWMARYACHT" localSheetId="18">#REF!</definedName>
    <definedName name="CYPWMARYACHT">#REF!</definedName>
    <definedName name="CYPWMOTOR" localSheetId="3">#REF!</definedName>
    <definedName name="CYPWMOTOR" localSheetId="2">#REF!</definedName>
    <definedName name="CYPWMOTOR" localSheetId="15">#REF!</definedName>
    <definedName name="CYPWMOTOR" localSheetId="18">#REF!</definedName>
    <definedName name="CYPWMOTOR">#REF!</definedName>
    <definedName name="CYUPRACC" localSheetId="3">#REF!</definedName>
    <definedName name="CYUPRACC" localSheetId="2">#REF!</definedName>
    <definedName name="CYUPRACC" localSheetId="15">#REF!</definedName>
    <definedName name="CYUPRACC" localSheetId="18">#REF!</definedName>
    <definedName name="CYUPRACC">#REF!</definedName>
    <definedName name="CYUPRENG" localSheetId="3">#REF!</definedName>
    <definedName name="CYUPRENG" localSheetId="2">#REF!</definedName>
    <definedName name="CYUPRENG" localSheetId="15">#REF!</definedName>
    <definedName name="CYUPRENG" localSheetId="18">#REF!</definedName>
    <definedName name="CYUPRENG">#REF!</definedName>
    <definedName name="CYUPRFIRE" localSheetId="3">#REF!</definedName>
    <definedName name="CYUPRFIRE" localSheetId="2">#REF!</definedName>
    <definedName name="CYUPRFIRE" localSheetId="15">#REF!</definedName>
    <definedName name="CYUPRFIRE" localSheetId="18">#REF!</definedName>
    <definedName name="CYUPRFIRE">#REF!</definedName>
    <definedName name="CYUPRMARCARGO" localSheetId="3">#REF!</definedName>
    <definedName name="CYUPRMARCARGO" localSheetId="2">#REF!</definedName>
    <definedName name="CYUPRMARCARGO" localSheetId="15">#REF!</definedName>
    <definedName name="CYUPRMARCARGO" localSheetId="18">#REF!</definedName>
    <definedName name="CYUPRMARCARGO">#REF!</definedName>
    <definedName name="CYUPRMARHULL" localSheetId="3">#REF!</definedName>
    <definedName name="CYUPRMARHULL" localSheetId="2">#REF!</definedName>
    <definedName name="CYUPRMARHULL" localSheetId="15">#REF!</definedName>
    <definedName name="CYUPRMARHULL" localSheetId="18">#REF!</definedName>
    <definedName name="CYUPRMARHULL">#REF!</definedName>
    <definedName name="CYUPRMARYACHT" localSheetId="3">#REF!</definedName>
    <definedName name="CYUPRMARYACHT" localSheetId="2">#REF!</definedName>
    <definedName name="CYUPRMARYACHT" localSheetId="15">#REF!</definedName>
    <definedName name="CYUPRMARYACHT" localSheetId="18">#REF!</definedName>
    <definedName name="CYUPRMARYACHT">#REF!</definedName>
    <definedName name="CYUPRMOTOR" localSheetId="3">#REF!</definedName>
    <definedName name="CYUPRMOTOR" localSheetId="2">#REF!</definedName>
    <definedName name="CYUPRMOTOR" localSheetId="15">#REF!</definedName>
    <definedName name="CYUPRMOTOR" localSheetId="18">#REF!</definedName>
    <definedName name="CYUPRMOTOR">#REF!</definedName>
    <definedName name="D">#N/A</definedName>
    <definedName name="dad">#N/A</definedName>
    <definedName name="dad_1">#N/A</definedName>
    <definedName name="dad_2">#N/A</definedName>
    <definedName name="dad_3">#N/A</definedName>
    <definedName name="dad_4">#N/A</definedName>
    <definedName name="dad_5">#N/A</definedName>
    <definedName name="Dadu_Khuzdar_Project_220kV">[37]dadu!$A$5:$B$15</definedName>
    <definedName name="Data" localSheetId="1">#REF!</definedName>
    <definedName name="DATA">[40]Premier!$A$10:$F$28</definedName>
    <definedName name="Data1">#REF!</definedName>
    <definedName name="_xlnm.Database" localSheetId="1">#REF!</definedName>
    <definedName name="_xlnm.Database" localSheetId="17">#REF!</definedName>
    <definedName name="_xlnm.Database" localSheetId="18">#REF!</definedName>
    <definedName name="_xlnm.Database">[41]SUMMARY!$A$1:$N$48</definedName>
    <definedName name="Database_MI" localSheetId="3">#REF!</definedName>
    <definedName name="Database_MI" localSheetId="2">#REF!</definedName>
    <definedName name="Database_MI" localSheetId="15">#REF!</definedName>
    <definedName name="Database_MI" localSheetId="18">#REF!</definedName>
    <definedName name="Database_MI">#REF!</definedName>
    <definedName name="date">#REF!</definedName>
    <definedName name="DCr" localSheetId="3">#REF!</definedName>
    <definedName name="DCr" localSheetId="2">#REF!</definedName>
    <definedName name="DCr" localSheetId="15">#REF!</definedName>
    <definedName name="DCr">#REF!</definedName>
    <definedName name="DD">'[42]Air Compressor'!$D$32</definedName>
    <definedName name="ddd">[43]pkage98!#REF!</definedName>
    <definedName name="DDr" localSheetId="3">#REF!</definedName>
    <definedName name="DDr" localSheetId="2">#REF!</definedName>
    <definedName name="DDr" localSheetId="15">#REF!</definedName>
    <definedName name="DDr">#REF!</definedName>
    <definedName name="Debates">[21]Trial!$D$99</definedName>
    <definedName name="Debates__Contests" localSheetId="3">#REF!</definedName>
    <definedName name="Debates__Contests" localSheetId="2">#REF!</definedName>
    <definedName name="Debates__Contests" localSheetId="15">#REF!</definedName>
    <definedName name="Debates__Contests">#REF!</definedName>
    <definedName name="Debit">[30]Bill!$HK$26</definedName>
    <definedName name="Dec">#REF!</definedName>
    <definedName name="DEC_99">#REF!</definedName>
    <definedName name="DEF.LIA">#REF!</definedName>
    <definedName name="DEFERED_TAX" localSheetId="1">'[44]Current Tax'!#REF!</definedName>
    <definedName name="DEFERED_TAX" localSheetId="3">#REF!</definedName>
    <definedName name="DEFERED_TAX" localSheetId="2">#REF!</definedName>
    <definedName name="DEFERED_TAX" localSheetId="15">#REF!</definedName>
    <definedName name="DEFERED_TAX" localSheetId="18">#REF!</definedName>
    <definedName name="DEFERED_TAX">#REF!</definedName>
    <definedName name="dEFF.LIA" localSheetId="3">[17]acct!#REF!</definedName>
    <definedName name="dEFF.LIA" localSheetId="2">[17]acct!#REF!</definedName>
    <definedName name="dEFF.LIA" localSheetId="15">[17]acct!#REF!</definedName>
    <definedName name="dEFF.LIA" localSheetId="18">[17]acct!#REF!</definedName>
    <definedName name="dEFF.LIA">[17]acct!#REF!</definedName>
    <definedName name="DELETIONS" localSheetId="1">#REF!</definedName>
    <definedName name="DELETIONS" localSheetId="3">#REF!</definedName>
    <definedName name="DELETIONS" localSheetId="2">#REF!</definedName>
    <definedName name="DELETIONS" localSheetId="15">#REF!</definedName>
    <definedName name="DELETIONS" localSheetId="18">#REF!</definedName>
    <definedName name="DELETIONS">#REF!</definedName>
    <definedName name="dep" localSheetId="1">'[16]Break-up'!$D$111</definedName>
    <definedName name="DEP" localSheetId="3">#REF!</definedName>
    <definedName name="DEP" localSheetId="2">#REF!</definedName>
    <definedName name="DEP" localSheetId="15">#REF!</definedName>
    <definedName name="DEP">#REF!</definedName>
    <definedName name="DepBuilding">[15]Overhead!$C$5</definedName>
    <definedName name="deprecation" hidden="1">#REF!</definedName>
    <definedName name="DEPRECIATION">#N/A</definedName>
    <definedName name="DEPRECIATION_1">#N/A</definedName>
    <definedName name="DEPRECIATION_2">#N/A</definedName>
    <definedName name="DEPRECIATION_3">#N/A</definedName>
    <definedName name="DEPRECIATION_4">#N/A</definedName>
    <definedName name="DEPRECIATION_5">#N/A</definedName>
    <definedName name="DEPRECIATION_6">#N/A</definedName>
    <definedName name="DEPRECIATION_7">#N/A</definedName>
    <definedName name="Depyr">"#REF!"</definedName>
    <definedName name="Depyr_1">"#REF!"</definedName>
    <definedName name="Depyr_2">"#REF!"</definedName>
    <definedName name="Depyr_3">"#REF!"</definedName>
    <definedName name="Depyr_4">"#REF!"</definedName>
    <definedName name="Depyr_5">"#REF!"</definedName>
    <definedName name="Depyr_6">"#REF!"</definedName>
    <definedName name="Depyr_7">"#REF!"</definedName>
    <definedName name="DEVELOPMENTFUND">[21]Trial!$D$70</definedName>
    <definedName name="df">#N/A</definedName>
    <definedName name="dfasdfas">#N/A</definedName>
    <definedName name="dfasdfas_1">#N/A</definedName>
    <definedName name="dfasdfas_2">#N/A</definedName>
    <definedName name="dfasdfas_3">#N/A</definedName>
    <definedName name="dfasdfas_4">#N/A</definedName>
    <definedName name="dfasdfas_5">#N/A</definedName>
    <definedName name="dfsdf">"#REF!"</definedName>
    <definedName name="DG_Khan_Lora_Lai_Project">#N/A</definedName>
    <definedName name="diff" localSheetId="3">#REF!</definedName>
    <definedName name="diff" localSheetId="2">#REF!</definedName>
    <definedName name="diff" localSheetId="15">#REF!</definedName>
    <definedName name="diff">#REF!</definedName>
    <definedName name="disposal" localSheetId="1">#REF!</definedName>
    <definedName name="disposal" localSheetId="3">#REF!</definedName>
    <definedName name="disposal" localSheetId="2">#REF!</definedName>
    <definedName name="disposal" localSheetId="15">#REF!</definedName>
    <definedName name="disposal" localSheetId="18">#REF!</definedName>
    <definedName name="disposal">#REF!</definedName>
    <definedName name="DIVIDEND">#N/A</definedName>
    <definedName name="DIVIDEND_1">#N/A</definedName>
    <definedName name="DIVIDEND_2">#N/A</definedName>
    <definedName name="DIVIDEND_3">#N/A</definedName>
    <definedName name="DIVIDEND_4">#N/A</definedName>
    <definedName name="DIVIDEND_5">#N/A</definedName>
    <definedName name="DIVIDEND_6">#N/A</definedName>
    <definedName name="DIVIDEND_7">#N/A</definedName>
    <definedName name="djhkc" localSheetId="3">[45]Notes!#REF!</definedName>
    <definedName name="djhkc" localSheetId="2">[45]Notes!#REF!</definedName>
    <definedName name="djhkc" localSheetId="15">[45]Notes!#REF!</definedName>
    <definedName name="djhkc" localSheetId="18">[45]Notes!#REF!</definedName>
    <definedName name="djhkc">[45]Notes!#REF!</definedName>
    <definedName name="Dollar">61</definedName>
    <definedName name="DON">#REF!</definedName>
    <definedName name="Donations" localSheetId="3">#REF!</definedName>
    <definedName name="Donations" localSheetId="2">#REF!</definedName>
    <definedName name="Donations" localSheetId="15">#REF!</definedName>
    <definedName name="Donations">#REF!</definedName>
    <definedName name="Donations_Scholarships" localSheetId="3">#REF!</definedName>
    <definedName name="Donations_Scholarships" localSheetId="2">#REF!</definedName>
    <definedName name="Donations_Scholarships" localSheetId="15">#REF!</definedName>
    <definedName name="Donations_Scholarships">#REF!</definedName>
    <definedName name="dPT">[46]DS_details!#REF!</definedName>
    <definedName name="dsafasd">#N/A</definedName>
    <definedName name="dsafasd_1">#N/A</definedName>
    <definedName name="dsafasd_2">#N/A</definedName>
    <definedName name="dsafasd_3">#N/A</definedName>
    <definedName name="dsafasd_4">#N/A</definedName>
    <definedName name="dsafasd_5">#N/A</definedName>
    <definedName name="DSE">#REF!</definedName>
    <definedName name="Dsg">#REF!</definedName>
    <definedName name="DT">#REF!</definedName>
    <definedName name="DY">[3]Bill!$D$26</definedName>
    <definedName name="DZ">'[3]POWER HOUSE'!$D$13</definedName>
    <definedName name="E">#N/A</definedName>
    <definedName name="E.O.B.I." localSheetId="3">#REF!</definedName>
    <definedName name="E.O.B.I." localSheetId="2">#REF!</definedName>
    <definedName name="E.O.B.I." localSheetId="15">#REF!</definedName>
    <definedName name="E.O.B.I.">#REF!</definedName>
    <definedName name="E_Unit">5.25</definedName>
    <definedName name="E45T90">[30]Bill!$E$85</definedName>
    <definedName name="Educational_Aids" localSheetId="3">#REF!</definedName>
    <definedName name="Educational_Aids" localSheetId="2">#REF!</definedName>
    <definedName name="Educational_Aids" localSheetId="15">#REF!</definedName>
    <definedName name="Educational_Aids">#REF!</definedName>
    <definedName name="Educational_Aids_Equipments" localSheetId="3">#REF!</definedName>
    <definedName name="Educational_Aids_Equipments" localSheetId="2">#REF!</definedName>
    <definedName name="Educational_Aids_Equipments" localSheetId="15">#REF!</definedName>
    <definedName name="Educational_Aids_Equipments">#REF!</definedName>
    <definedName name="Educational_Trips" localSheetId="3">#REF!</definedName>
    <definedName name="Educational_Trips" localSheetId="2">#REF!</definedName>
    <definedName name="Educational_Trips" localSheetId="15">#REF!</definedName>
    <definedName name="Educational_Trips">#REF!</definedName>
    <definedName name="EducationalAids">[21]Trial!$D$98</definedName>
    <definedName name="EducationalTrips">[21]Trial!$D$92</definedName>
    <definedName name="EE" localSheetId="1">[3]Bill!$E$26</definedName>
    <definedName name="EE" localSheetId="3">[38]CPUR!#REF!</definedName>
    <definedName name="EE" localSheetId="2">[38]CPUR!#REF!</definedName>
    <definedName name="EE" localSheetId="15">[38]CPUR!#REF!</definedName>
    <definedName name="EE">[38]CPUR!#REF!</definedName>
    <definedName name="EEE" localSheetId="3">[38]CPUR!#REF!</definedName>
    <definedName name="EEE" localSheetId="2">[38]CPUR!#REF!</definedName>
    <definedName name="EEE" localSheetId="15">[38]CPUR!#REF!</definedName>
    <definedName name="EEE">[38]CPUR!#REF!</definedName>
    <definedName name="EFF">#REF!,#REF!</definedName>
    <definedName name="ElecGasRepair">[21]Trial!$D$85</definedName>
    <definedName name="ELECTRIC.H.O" localSheetId="3">#REF!</definedName>
    <definedName name="ELECTRIC.H.O" localSheetId="2">#REF!</definedName>
    <definedName name="ELECTRIC.H.O" localSheetId="15">#REF!</definedName>
    <definedName name="ELECTRIC.H.O">#REF!</definedName>
    <definedName name="Electrical_Appliances" localSheetId="3">#REF!</definedName>
    <definedName name="Electrical_Appliances" localSheetId="2">#REF!</definedName>
    <definedName name="Electrical_Appliances" localSheetId="15">#REF!</definedName>
    <definedName name="Electrical_Appliances">#REF!</definedName>
    <definedName name="ElectricAppliances">[21]Trial!$D$102</definedName>
    <definedName name="Electricity">[15]Overhead!$C$6</definedName>
    <definedName name="Electricity_Bills" localSheetId="3">#REF!</definedName>
    <definedName name="Electricity_Bills" localSheetId="2">#REF!</definedName>
    <definedName name="Electricity_Bills" localSheetId="15">#REF!</definedName>
    <definedName name="Electricity_Bills">#REF!</definedName>
    <definedName name="end">"#REF!"</definedName>
    <definedName name="end_1">"#REF!"</definedName>
    <definedName name="end_2">"#REF!"</definedName>
    <definedName name="end_3">"#REF!"</definedName>
    <definedName name="end_4">"#REF!"</definedName>
    <definedName name="end_5">"#REF!"</definedName>
    <definedName name="end_6">"#REF!"</definedName>
    <definedName name="end_7">"#REF!"</definedName>
    <definedName name="End_Bal">'[47]AEX-091'!$I$18:$I$377</definedName>
    <definedName name="enteries">#REF!</definedName>
    <definedName name="EOBI" localSheetId="3">#REF!</definedName>
    <definedName name="EOBI" localSheetId="2">#REF!</definedName>
    <definedName name="EOBI" localSheetId="15">#REF!</definedName>
    <definedName name="EOBI">#REF!</definedName>
    <definedName name="Equipment_Repair" localSheetId="3">#REF!</definedName>
    <definedName name="Equipment_Repair" localSheetId="2">#REF!</definedName>
    <definedName name="Equipment_Repair" localSheetId="15">#REF!</definedName>
    <definedName name="Equipment_Repair">#REF!</definedName>
    <definedName name="Equity" localSheetId="1">#REF!</definedName>
    <definedName name="Equity" localSheetId="3">#REF!</definedName>
    <definedName name="Equity" localSheetId="2">#REF!</definedName>
    <definedName name="Equity" localSheetId="15">#REF!</definedName>
    <definedName name="Equity" localSheetId="18">#REF!</definedName>
    <definedName name="Equity">#REF!</definedName>
    <definedName name="Examination" localSheetId="3">#REF!</definedName>
    <definedName name="Examination" localSheetId="2">#REF!</definedName>
    <definedName name="Examination" localSheetId="15">#REF!</definedName>
    <definedName name="Examination">#REF!</definedName>
    <definedName name="Examination_Fees" localSheetId="3">#REF!</definedName>
    <definedName name="Examination_Fees" localSheetId="2">#REF!</definedName>
    <definedName name="Examination_Fees" localSheetId="15">#REF!</definedName>
    <definedName name="Examination_Fees">#REF!</definedName>
    <definedName name="Excel_BuiltIn_Database">#REF!</definedName>
    <definedName name="excluding_unclaimed_dividend__accrued_mark_up_on_short_term_finances" localSheetId="3">#REF!</definedName>
    <definedName name="excluding_unclaimed_dividend__accrued_mark_up_on_short_term_finances" localSheetId="2">#REF!</definedName>
    <definedName name="excluding_unclaimed_dividend__accrued_mark_up_on_short_term_finances" localSheetId="15">#REF!</definedName>
    <definedName name="excluding_unclaimed_dividend__accrued_mark_up_on_short_term_finances">#REF!</definedName>
    <definedName name="ExemptIncome">#REF!</definedName>
    <definedName name="Expenses_on_Meetings" localSheetId="3">#REF!</definedName>
    <definedName name="Expenses_on_Meetings" localSheetId="2">#REF!</definedName>
    <definedName name="Expenses_on_Meetings" localSheetId="15">#REF!</definedName>
    <definedName name="Expenses_on_Meetings">#REF!</definedName>
    <definedName name="Expenses_Payable" localSheetId="3">#REF!</definedName>
    <definedName name="Expenses_Payable" localSheetId="2">#REF!</definedName>
    <definedName name="Expenses_Payable" localSheetId="15">#REF!</definedName>
    <definedName name="Expenses_Payable">#REF!</definedName>
    <definedName name="EXPENSIVE_CARS" localSheetId="1">#REF!</definedName>
    <definedName name="EXPENSIVE_CARS" localSheetId="3">#REF!</definedName>
    <definedName name="EXPENSIVE_CARS" localSheetId="2">#REF!</definedName>
    <definedName name="EXPENSIVE_CARS" localSheetId="15">#REF!</definedName>
    <definedName name="EXPENSIVE_CARS" localSheetId="18">#REF!</definedName>
    <definedName name="EXPENSIVE_CARS">#REF!</definedName>
    <definedName name="f">#N/A</definedName>
    <definedName name="F1D1">[3]Bill!$H$26</definedName>
    <definedName name="F51P12">[30]Bill!$C$85</definedName>
    <definedName name="FA" localSheetId="1">#REF!</definedName>
    <definedName name="FA" localSheetId="3">[17]acct!#REF!</definedName>
    <definedName name="FA" localSheetId="2">[17]acct!#REF!</definedName>
    <definedName name="FA" localSheetId="15">[17]acct!#REF!</definedName>
    <definedName name="FA" localSheetId="18">[17]acct!#REF!</definedName>
    <definedName name="FA">[17]acct!#REF!</definedName>
    <definedName name="Fabric">#REF!</definedName>
    <definedName name="faces">#REF!</definedName>
    <definedName name="FACT_OVER" localSheetId="3">#REF!</definedName>
    <definedName name="FACT_OVER" localSheetId="2">#REF!</definedName>
    <definedName name="FACT_OVER" localSheetId="15">#REF!</definedName>
    <definedName name="FACT_OVER">#REF!</definedName>
    <definedName name="fafsdaf">"#REF!"</definedName>
    <definedName name="fafsdaf_1">"#REF!"</definedName>
    <definedName name="fafsdaf_2">"#REF!"</definedName>
    <definedName name="fafsdaf_3">"#REF!"</definedName>
    <definedName name="fafsdaf_4">"#REF!"</definedName>
    <definedName name="fafsdaf_5">"#REF!"</definedName>
    <definedName name="FAS" localSheetId="3">#REF!</definedName>
    <definedName name="FAS" localSheetId="2">#REF!</definedName>
    <definedName name="FAS" localSheetId="15">#REF!</definedName>
    <definedName name="FAS">#REF!</definedName>
    <definedName name="fasdfsad">#N/A</definedName>
    <definedName name="fasdfsad_1">#N/A</definedName>
    <definedName name="fasdfsad_2">#N/A</definedName>
    <definedName name="fasdfsad_3">#N/A</definedName>
    <definedName name="fasdfsad_4">#N/A</definedName>
    <definedName name="fasdfsad_5">#N/A</definedName>
    <definedName name="FC" localSheetId="1">[34]pkage01!#REF!</definedName>
    <definedName name="FC" localSheetId="3">#REF!</definedName>
    <definedName name="FC" localSheetId="2">#REF!</definedName>
    <definedName name="FC" localSheetId="15">#REF!</definedName>
    <definedName name="FC" localSheetId="18">#REF!</definedName>
    <definedName name="FC">#REF!</definedName>
    <definedName name="fdgdggfgf">#REF!</definedName>
    <definedName name="fdsaf">#N/A</definedName>
    <definedName name="fdsaf_1">#N/A</definedName>
    <definedName name="fdsaf_2">#N/A</definedName>
    <definedName name="fdsaf_3">#N/A</definedName>
    <definedName name="fdsaf_4">#N/A</definedName>
    <definedName name="fdsaf_5">#N/A</definedName>
    <definedName name="fdsafsad">#N/A</definedName>
    <definedName name="fdsafsad_1">#N/A</definedName>
    <definedName name="fdsafsad_2">#N/A</definedName>
    <definedName name="fdsafsad_3">#N/A</definedName>
    <definedName name="fdsafsad_4">#N/A</definedName>
    <definedName name="fdsafsad_5">#N/A</definedName>
    <definedName name="Feb">#REF!</definedName>
    <definedName name="FEB_00">#REF!</definedName>
    <definedName name="FestivalFunctions">[21]Trial!$D$71</definedName>
    <definedName name="Festivals" localSheetId="3">#REF!</definedName>
    <definedName name="Festivals" localSheetId="2">#REF!</definedName>
    <definedName name="Festivals" localSheetId="15">#REF!</definedName>
    <definedName name="Festivals">#REF!</definedName>
    <definedName name="ff" localSheetId="1">#REF!</definedName>
    <definedName name="ff">[48]Premier!$A$10:$F$28</definedName>
    <definedName name="ff48r62">[3]Mechanical!$AK$12</definedName>
    <definedName name="ffasfsd">"#REF!"</definedName>
    <definedName name="ffasfsd_1">"#REF!"</definedName>
    <definedName name="ffasfsd_2">"#REF!"</definedName>
    <definedName name="ffasfsd_3">"#REF!"</definedName>
    <definedName name="ffasfsd_4">"#REF!"</definedName>
    <definedName name="ffasfsd_5">"#REF!"</definedName>
    <definedName name="fff">#REF!</definedName>
    <definedName name="fgfff">#REF!</definedName>
    <definedName name="fgkjfkf">#N/A</definedName>
    <definedName name="fgkjfkf_1">#N/A</definedName>
    <definedName name="fgkjfkf_2">#N/A</definedName>
    <definedName name="fgkjfkf_3">#N/A</definedName>
    <definedName name="fgkjfkf_4">#N/A</definedName>
    <definedName name="fgkjfkf_5">#N/A</definedName>
    <definedName name="fgoogsinven">#REF!</definedName>
    <definedName name="FIGURES" localSheetId="1">#REF!</definedName>
    <definedName name="FIGURES" localSheetId="3">#REF!</definedName>
    <definedName name="FIGURES" localSheetId="2">#REF!</definedName>
    <definedName name="FIGURES" localSheetId="15">#REF!</definedName>
    <definedName name="FIGURES" localSheetId="18">#REF!</definedName>
    <definedName name="FIGURES">#REF!</definedName>
    <definedName name="fill" localSheetId="3" hidden="1">[49]Sheet2!#REF!</definedName>
    <definedName name="fill" localSheetId="2" hidden="1">[49]Sheet2!#REF!</definedName>
    <definedName name="fill" localSheetId="15" hidden="1">[49]Sheet2!#REF!</definedName>
    <definedName name="fill" hidden="1">[49]Sheet2!#REF!</definedName>
    <definedName name="FIN.ASSETS">#REF!</definedName>
    <definedName name="FIN.CHARGE">#REF!</definedName>
    <definedName name="finance">#REF!</definedName>
    <definedName name="financharges">#REF!</definedName>
    <definedName name="FINANCIALCH">#N/A</definedName>
    <definedName name="FINANCIALCH_1">#N/A</definedName>
    <definedName name="FINANCIALCH_2">#N/A</definedName>
    <definedName name="FINANCIALCH_3">#N/A</definedName>
    <definedName name="FINANCIALCH_4">#N/A</definedName>
    <definedName name="FINANCIALCH_5">#N/A</definedName>
    <definedName name="FINANCIALCH_6">#N/A</definedName>
    <definedName name="FINANCIALCH_7">#N/A</definedName>
    <definedName name="FINANCIALCHARGES" localSheetId="3">#REF!</definedName>
    <definedName name="FINANCIALCHARGES" localSheetId="2">#REF!</definedName>
    <definedName name="FINANCIALCHARGES" localSheetId="15">#REF!</definedName>
    <definedName name="FINANCIALCHARGES">#REF!</definedName>
    <definedName name="FINASSET" localSheetId="1">#REF!</definedName>
    <definedName name="FINASSET" localSheetId="3">#REF!</definedName>
    <definedName name="FINASSET" localSheetId="2">#REF!</definedName>
    <definedName name="FINASSET" localSheetId="15">#REF!</definedName>
    <definedName name="FINASSET" localSheetId="18">#REF!</definedName>
    <definedName name="FINASSET">#REF!</definedName>
    <definedName name="Fine_Arts" localSheetId="3">#REF!</definedName>
    <definedName name="Fine_Arts" localSheetId="2">#REF!</definedName>
    <definedName name="Fine_Arts" localSheetId="15">#REF!</definedName>
    <definedName name="Fine_Arts">#REF!</definedName>
    <definedName name="Fines" localSheetId="3">#REF!</definedName>
    <definedName name="Fines" localSheetId="2">#REF!</definedName>
    <definedName name="Fines" localSheetId="15">#REF!</definedName>
    <definedName name="Fines">#REF!</definedName>
    <definedName name="FIREPREMIUMCURRENT" localSheetId="3">#REF!</definedName>
    <definedName name="FIREPREMIUMCURRENT" localSheetId="2">#REF!</definedName>
    <definedName name="FIREPREMIUMCURRENT" localSheetId="15">#REF!</definedName>
    <definedName name="FIREPREMIUMCURRENT" localSheetId="18">#REF!</definedName>
    <definedName name="FIREPREMIUMCURRENT">#REF!</definedName>
    <definedName name="Fish_Aquarium" localSheetId="3">#REF!</definedName>
    <definedName name="Fish_Aquarium" localSheetId="2">#REF!</definedName>
    <definedName name="Fish_Aquarium" localSheetId="15">#REF!</definedName>
    <definedName name="Fish_Aquarium">#REF!</definedName>
    <definedName name="FIX">#REF!</definedName>
    <definedName name="FIX.ASSETS">#REF!</definedName>
    <definedName name="FIXED.ASSETS" localSheetId="3">'[9]Cons. Lead BS'!#REF!</definedName>
    <definedName name="FIXED.ASSETS" localSheetId="2">'[9]Cons. Lead BS'!#REF!</definedName>
    <definedName name="FIXED.ASSETS" localSheetId="15">'[9]Cons. Lead BS'!#REF!</definedName>
    <definedName name="FIXED.ASSETS">'[9]Cons. Lead BS'!#REF!</definedName>
    <definedName name="Fixedassets">#REF!</definedName>
    <definedName name="FKJDG">[34]pkage01!#REF!</definedName>
    <definedName name="FOH" localSheetId="3">#REF!</definedName>
    <definedName name="FOH" localSheetId="2">#REF!</definedName>
    <definedName name="FOH" localSheetId="15">#REF!</definedName>
    <definedName name="FOH">#REF!</definedName>
    <definedName name="FSHF">#N/A</definedName>
    <definedName name="FSHW">#N/A</definedName>
    <definedName name="FTNF">#N/A</definedName>
    <definedName name="FTNW">#N/A</definedName>
    <definedName name="FTRF">#N/A</definedName>
    <definedName name="FTRW">#N/A</definedName>
    <definedName name="fuel">'[16]Break-up'!$D$66</definedName>
    <definedName name="Fuel_and_lubricants" localSheetId="3">#REF!</definedName>
    <definedName name="Fuel_and_lubricants" localSheetId="2">#REF!</definedName>
    <definedName name="Fuel_and_lubricants" localSheetId="15">#REF!</definedName>
    <definedName name="Fuel_and_lubricants">#REF!</definedName>
    <definedName name="Functions">[21]Trial!$D$91</definedName>
    <definedName name="Furniture__Fixture" localSheetId="3">#REF!</definedName>
    <definedName name="Furniture__Fixture" localSheetId="2">#REF!</definedName>
    <definedName name="Furniture__Fixture" localSheetId="15">#REF!</definedName>
    <definedName name="Furniture__Fixture">#REF!</definedName>
    <definedName name="Furniture_Repair" localSheetId="3">#REF!</definedName>
    <definedName name="Furniture_Repair" localSheetId="2">#REF!</definedName>
    <definedName name="Furniture_Repair" localSheetId="15">#REF!</definedName>
    <definedName name="Furniture_Repair">#REF!</definedName>
    <definedName name="FurnitureRepair">[21]Trial!$D$84</definedName>
    <definedName name="FWT">#N/A</definedName>
    <definedName name="FxAsst">"#REF!"</definedName>
    <definedName name="FxAsst_1">"#REF!"</definedName>
    <definedName name="FxAsst_2">"#REF!"</definedName>
    <definedName name="FxAsst_3">"#REF!"</definedName>
    <definedName name="FxAsst_4">"#REF!"</definedName>
    <definedName name="FxAsst_5">"#REF!"</definedName>
    <definedName name="FxAsst_6">"#REF!"</definedName>
    <definedName name="FxAsst_7">"#REF!"</definedName>
    <definedName name="FY">97</definedName>
    <definedName name="G">#N/A</definedName>
    <definedName name="g16rr9">[24]Mechanical!#REF!</definedName>
    <definedName name="GA">'[3]POWER HOUSE'!$D$15</definedName>
    <definedName name="GardenGround">[21]Trial!$D$87</definedName>
    <definedName name="Garments">#REF!</definedName>
    <definedName name="Gas" localSheetId="3">#REF!</definedName>
    <definedName name="Gas" localSheetId="2">#REF!</definedName>
    <definedName name="Gas" localSheetId="15">#REF!</definedName>
    <definedName name="Gas">#REF!</definedName>
    <definedName name="Gas_Electric_Repair" localSheetId="3">#REF!</definedName>
    <definedName name="Gas_Electric_Repair" localSheetId="2">#REF!</definedName>
    <definedName name="Gas_Electric_Repair" localSheetId="15">#REF!</definedName>
    <definedName name="Gas_Electric_Repair">#REF!</definedName>
    <definedName name="General">#N/A</definedName>
    <definedName name="General_1">#N/A</definedName>
    <definedName name="General_2">#N/A</definedName>
    <definedName name="General_3">#N/A</definedName>
    <definedName name="General_4">#N/A</definedName>
    <definedName name="General_5">#N/A</definedName>
    <definedName name="General_6">#N/A</definedName>
    <definedName name="General_7">#N/A</definedName>
    <definedName name="gg">'[50]WIP-YRN'!$M$6</definedName>
    <definedName name="ggg">#REF!</definedName>
    <definedName name="gh">[51]ESML_9394!$AH$3:$AL$28</definedName>
    <definedName name="Ghareebnawaz">#REF!</definedName>
    <definedName name="GHULAM_MUSTAFA">'[52]Sajad requireds'!#REF!</definedName>
    <definedName name="GO_ENMAIN">#N/A</definedName>
    <definedName name="GOT">[3]Electrical!$AF$10</definedName>
    <definedName name="GotoStock">#N/A</definedName>
    <definedName name="GotoWast">#N/A</definedName>
    <definedName name="GotoWast1">#N/A</definedName>
    <definedName name="grand">#REF!</definedName>
    <definedName name="GRATUITY">#N/A</definedName>
    <definedName name="GRATUITY_1">#N/A</definedName>
    <definedName name="GRATUITY_2">#N/A</definedName>
    <definedName name="GRATUITY_3">#N/A</definedName>
    <definedName name="GRATUITY_4">#N/A</definedName>
    <definedName name="GRATUITY_5">#N/A</definedName>
    <definedName name="GRATUITY_6">#N/A</definedName>
    <definedName name="GRATUITY_7">#N/A</definedName>
    <definedName name="Ground___Garden" localSheetId="3">#REF!</definedName>
    <definedName name="Ground___Garden" localSheetId="2">#REF!</definedName>
    <definedName name="Ground___Garden" localSheetId="15">#REF!</definedName>
    <definedName name="Ground___Garden">#REF!</definedName>
    <definedName name="Grp" localSheetId="3">#REF!</definedName>
    <definedName name="Grp" localSheetId="2">#REF!</definedName>
    <definedName name="Grp" localSheetId="15">#REF!</definedName>
    <definedName name="Grp">#REF!</definedName>
    <definedName name="GSHF">#N/A</definedName>
    <definedName name="GSHW">#N/A</definedName>
    <definedName name="GT">[3]Electrical!$D$33</definedName>
    <definedName name="GTNF">#N/A</definedName>
    <definedName name="GTRF">#N/A</definedName>
    <definedName name="GTRW">#N/A</definedName>
    <definedName name="GU">[3]Electrical!$E$33</definedName>
    <definedName name="GWPStd">#REF!</definedName>
    <definedName name="GWT">#N/A</definedName>
    <definedName name="GZ">'[3]POWER HOUSE'!$D$18</definedName>
    <definedName name="H">#N/A</definedName>
    <definedName name="H1E10">[42]WWTP!$D$30</definedName>
    <definedName name="H1E9">'[3]Boiler House'!$D$32</definedName>
    <definedName name="HA" localSheetId="3">[38]CPUR!#REF!</definedName>
    <definedName name="HA" localSheetId="2">[38]CPUR!#REF!</definedName>
    <definedName name="HA" localSheetId="15">[38]CPUR!#REF!</definedName>
    <definedName name="HA">[38]CPUR!#REF!</definedName>
    <definedName name="HCEB">#N/A</definedName>
    <definedName name="Header_Row">ROW('[47]AEX-091'!$A$17:$IV$17)</definedName>
    <definedName name="help">'[53]Raw Materials'!$C$6:$AA$1207</definedName>
    <definedName name="highlights" localSheetId="3">#REF!</definedName>
    <definedName name="highlights" localSheetId="2">#REF!</definedName>
    <definedName name="highlights" localSheetId="15">#REF!</definedName>
    <definedName name="highlights" localSheetId="18">#REF!</definedName>
    <definedName name="highlights">#REF!</definedName>
    <definedName name="Highlightsconsolidated" localSheetId="3">#REF!</definedName>
    <definedName name="Highlightsconsolidated" localSheetId="2">#REF!</definedName>
    <definedName name="Highlightsconsolidated" localSheetId="15">#REF!</definedName>
    <definedName name="Highlightsconsolidated" localSheetId="18">#REF!</definedName>
    <definedName name="Highlightsconsolidated">#REF!</definedName>
    <definedName name="HighlightsUnit1" localSheetId="3">#REF!</definedName>
    <definedName name="HighlightsUnit1" localSheetId="2">#REF!</definedName>
    <definedName name="HighlightsUnit1" localSheetId="15">#REF!</definedName>
    <definedName name="HighlightsUnit1" localSheetId="18">#REF!</definedName>
    <definedName name="HighlightsUnit1">#REF!</definedName>
    <definedName name="hish">#REF!</definedName>
    <definedName name="hj">#REF!</definedName>
    <definedName name="hone">[54]!hone</definedName>
    <definedName name="i">'[3]Steam Generation(Annex-D)'!$E$30</definedName>
    <definedName name="I10K2">'[3]Boiler House'!$D$29</definedName>
    <definedName name="I15P1">'[3]Air Compressor'!$D$15</definedName>
    <definedName name="I15P2">'[24]Air Compressor'!$D$14</definedName>
    <definedName name="I15V10">[3]Bill!$E$77</definedName>
    <definedName name="i45r8">'[3]AIr Conditioner'!$D$14</definedName>
    <definedName name="I8O9">'[3]Air Compressor'!$D$13</definedName>
    <definedName name="i9w56">[3]Mechanical!$D$20</definedName>
    <definedName name="ii11f59">[3]Mechanical!$D$28</definedName>
    <definedName name="ImpFin" localSheetId="3">#REF!</definedName>
    <definedName name="ImpFin" localSheetId="2">#REF!</definedName>
    <definedName name="ImpFin" localSheetId="15">#REF!</definedName>
    <definedName name="ImpFin">#REF!</definedName>
    <definedName name="Import_Finance" localSheetId="3">#REF!</definedName>
    <definedName name="Import_Finance" localSheetId="2">#REF!</definedName>
    <definedName name="Import_Finance" localSheetId="15">#REF!</definedName>
    <definedName name="Import_Finance">#REF!</definedName>
    <definedName name="In_Service_Training" localSheetId="3">#REF!</definedName>
    <definedName name="In_Service_Training" localSheetId="2">#REF!</definedName>
    <definedName name="In_Service_Training" localSheetId="15">#REF!</definedName>
    <definedName name="In_Service_Training">#REF!</definedName>
    <definedName name="Income_tax" localSheetId="3">#REF!</definedName>
    <definedName name="Income_tax" localSheetId="2">#REF!</definedName>
    <definedName name="Income_tax" localSheetId="15">#REF!</definedName>
    <definedName name="Income_tax">#REF!</definedName>
    <definedName name="InServiceTraining">[21]Trial!$D$126</definedName>
    <definedName name="insurance" localSheetId="1">'[16]Break-up'!$D$62</definedName>
    <definedName name="Insurance" localSheetId="3">#REF!</definedName>
    <definedName name="Insurance" localSheetId="2">#REF!</definedName>
    <definedName name="Insurance" localSheetId="15">#REF!</definedName>
    <definedName name="Insurance">#REF!</definedName>
    <definedName name="INTANGIBLES">#REF!</definedName>
    <definedName name="Interest_Rate">'[47]AEX-091'!$D$7</definedName>
    <definedName name="invenmovement">#REF!</definedName>
    <definedName name="INVEST" localSheetId="1">#REF!</definedName>
    <definedName name="INVEST" localSheetId="3">#REF!</definedName>
    <definedName name="INVEST" localSheetId="2">#REF!</definedName>
    <definedName name="INVEST" localSheetId="15">#REF!</definedName>
    <definedName name="INVEST" localSheetId="18">#REF!</definedName>
    <definedName name="INVEST">#REF!</definedName>
    <definedName name="investment">#REF!</definedName>
    <definedName name="Investment_Bus_Account" localSheetId="3">#REF!</definedName>
    <definedName name="Investment_Bus_Account" localSheetId="2">#REF!</definedName>
    <definedName name="Investment_Bus_Account" localSheetId="15">#REF!</definedName>
    <definedName name="Investment_Bus_Account">#REF!</definedName>
    <definedName name="Ip83cq53">[42]WWTP!$D$28</definedName>
    <definedName name="it56v23">[3]Mechanical!$D$22</definedName>
    <definedName name="J62g4">'[3]Air Compressor'!$D$22</definedName>
    <definedName name="J63I13">[3]Bill!$E$63</definedName>
    <definedName name="Jan">#REF!</definedName>
    <definedName name="JAN_00">#REF!</definedName>
    <definedName name="Jean">#REF!</definedName>
    <definedName name="JH">#REF!</definedName>
    <definedName name="jhnj">#REF!</definedName>
    <definedName name="jjjj">#REF!</definedName>
    <definedName name="JOURNAL_VOUCHER">#REF!</definedName>
    <definedName name="Jul">#REF!</definedName>
    <definedName name="JULY_99">#REF!</definedName>
    <definedName name="Jun">#REF!</definedName>
    <definedName name="JUN_00">#REF!</definedName>
    <definedName name="Junior_Staff_Uniforms" localSheetId="3">#REF!</definedName>
    <definedName name="Junior_Staff_Uniforms" localSheetId="2">#REF!</definedName>
    <definedName name="Junior_Staff_Uniforms" localSheetId="15">#REF!</definedName>
    <definedName name="Junior_Staff_Uniforms">#REF!</definedName>
    <definedName name="jx23p96">[3]Mechanical!$D$25</definedName>
    <definedName name="K46K29">[3]Bill!$C$77</definedName>
    <definedName name="KashifJavedKhawar">[21]Trial!$D$79</definedName>
    <definedName name="khatai">#REF!</definedName>
    <definedName name="kjjk">#REF!</definedName>
    <definedName name="L" localSheetId="1">#N/A</definedName>
    <definedName name="l" localSheetId="3">#REF!</definedName>
    <definedName name="l" localSheetId="2">#REF!</definedName>
    <definedName name="l" localSheetId="15">#REF!</definedName>
    <definedName name="l">#REF!</definedName>
    <definedName name="Laboratory" localSheetId="3">#REF!</definedName>
    <definedName name="Laboratory" localSheetId="2">#REF!</definedName>
    <definedName name="Laboratory" localSheetId="15">#REF!</definedName>
    <definedName name="Laboratory">#REF!</definedName>
    <definedName name="lahdsfasdj">#REF!</definedName>
    <definedName name="Land_Cathedral_No.4" localSheetId="3">#REF!</definedName>
    <definedName name="Land_Cathedral_No.4" localSheetId="2">#REF!</definedName>
    <definedName name="Land_Cathedral_No.4" localSheetId="15">#REF!</definedName>
    <definedName name="Land_Cathedral_No.4">#REF!</definedName>
    <definedName name="LAND_SCHEDULE" localSheetId="1">#REF!</definedName>
    <definedName name="LAND_SCHEDULE" localSheetId="3">#REF!</definedName>
    <definedName name="LAND_SCHEDULE" localSheetId="2">#REF!</definedName>
    <definedName name="LAND_SCHEDULE" localSheetId="15">#REF!</definedName>
    <definedName name="LAND_SCHEDULE" localSheetId="18">#REF!</definedName>
    <definedName name="LAND_SCHEDULE">#REF!</definedName>
    <definedName name="last">#N/A</definedName>
    <definedName name="Last_Row">#N/A</definedName>
    <definedName name="LC" localSheetId="1">[33]Imports!$F$9:$F$81</definedName>
    <definedName name="LC" localSheetId="3">[38]CPUR!#REF!</definedName>
    <definedName name="LC" localSheetId="2">[38]CPUR!#REF!</definedName>
    <definedName name="LC" localSheetId="15">[38]CPUR!#REF!</definedName>
    <definedName name="LC">[38]CPUR!#REF!</definedName>
    <definedName name="LC_921471">[55]lc921471!#REF!</definedName>
    <definedName name="LC_980502">#REF!</definedName>
    <definedName name="LC_Commission" localSheetId="3">#REF!</definedName>
    <definedName name="LC_Commission" localSheetId="2">#REF!</definedName>
    <definedName name="LC_Commission" localSheetId="15">#REF!</definedName>
    <definedName name="LC_Commission">#REF!</definedName>
    <definedName name="Lcl">#REF!</definedName>
    <definedName name="LDBE_Co_ordination_office_Funds" localSheetId="3">#REF!</definedName>
    <definedName name="LDBE_Co_ordination_office_Funds" localSheetId="2">#REF!</definedName>
    <definedName name="LDBE_Co_ordination_office_Funds" localSheetId="15">#REF!</definedName>
    <definedName name="LDBE_Co_ordination_office_Funds">#REF!</definedName>
    <definedName name="LDBE_Development_Funds" localSheetId="3">#REF!</definedName>
    <definedName name="LDBE_Development_Funds" localSheetId="2">#REF!</definedName>
    <definedName name="LDBE_Development_Funds" localSheetId="15">#REF!</definedName>
    <definedName name="LDBE_Development_Funds">#REF!</definedName>
    <definedName name="LDBE_P_F_Loan_A_c" localSheetId="3">#REF!</definedName>
    <definedName name="LDBE_P_F_Loan_A_c" localSheetId="2">#REF!</definedName>
    <definedName name="LDBE_P_F_Loan_A_c" localSheetId="15">#REF!</definedName>
    <definedName name="LDBE_P_F_Loan_A_c">#REF!</definedName>
    <definedName name="LDBE_Reserve_Funds" localSheetId="3">#REF!</definedName>
    <definedName name="LDBE_Reserve_Funds" localSheetId="2">#REF!</definedName>
    <definedName name="LDBE_Reserve_Funds" localSheetId="15">#REF!</definedName>
    <definedName name="LDBE_Reserve_Funds">#REF!</definedName>
    <definedName name="LDBS_Books_a_c" localSheetId="3">#REF!</definedName>
    <definedName name="LDBS_Books_a_c" localSheetId="2">#REF!</definedName>
    <definedName name="LDBS_Books_a_c" localSheetId="15">#REF!</definedName>
    <definedName name="LDBS_Books_a_c">#REF!</definedName>
    <definedName name="Lease_Key_Money" localSheetId="3">#REF!</definedName>
    <definedName name="Lease_Key_Money" localSheetId="2">#REF!</definedName>
    <definedName name="Lease_Key_Money" localSheetId="15">#REF!</definedName>
    <definedName name="Lease_Key_Money">#REF!</definedName>
    <definedName name="Lease_Liabilities" localSheetId="3">#REF!</definedName>
    <definedName name="Lease_Liabilities" localSheetId="2">#REF!</definedName>
    <definedName name="Lease_Liabilities" localSheetId="15">#REF!</definedName>
    <definedName name="Lease_Liabilities">#REF!</definedName>
    <definedName name="LEASED.ASSETS">#REF!</definedName>
    <definedName name="leasepayments">#REF!</definedName>
    <definedName name="LEG">#N/A</definedName>
    <definedName name="legal">'[16]Break-up'!$D$98</definedName>
    <definedName name="Legal__Professional_Charges" localSheetId="3">#REF!</definedName>
    <definedName name="Legal__Professional_Charges" localSheetId="2">#REF!</definedName>
    <definedName name="Legal__Professional_Charges" localSheetId="15">#REF!</definedName>
    <definedName name="Legal__Professional_Charges">#REF!</definedName>
    <definedName name="LegalExpenses">[21]Trial!$D$107</definedName>
    <definedName name="LIA.FIN.LEAS">#REF!</definedName>
    <definedName name="Liab.">[30]Electrical!$D$35</definedName>
    <definedName name="Library">[21]Trial!$D$94</definedName>
    <definedName name="Library_Books" localSheetId="3">#REF!</definedName>
    <definedName name="Library_Books" localSheetId="2">#REF!</definedName>
    <definedName name="Library_Books" localSheetId="15">#REF!</definedName>
    <definedName name="Library_Books">#REF!</definedName>
    <definedName name="Library_News_Papers_Teacher_s_copies" localSheetId="3">#REF!</definedName>
    <definedName name="Library_News_Papers_Teacher_s_copies" localSheetId="2">#REF!</definedName>
    <definedName name="Library_News_Papers_Teacher_s_copies" localSheetId="15">#REF!</definedName>
    <definedName name="Library_News_Papers_Teacher_s_copies">#REF!</definedName>
    <definedName name="LINK.7" localSheetId="3">'[9]Cons. Lead BS'!#REF!</definedName>
    <definedName name="LINK.7" localSheetId="2">'[9]Cons. Lead BS'!#REF!</definedName>
    <definedName name="LINK.7" localSheetId="15">'[9]Cons. Lead BS'!#REF!</definedName>
    <definedName name="LINK.7">'[9]Cons. Lead BS'!#REF!</definedName>
    <definedName name="list" localSheetId="1">#REF!</definedName>
    <definedName name="LIST" localSheetId="3">#REF!</definedName>
    <definedName name="LIST" localSheetId="2">#REF!</definedName>
    <definedName name="LIST" localSheetId="15">#REF!</definedName>
    <definedName name="LIST" localSheetId="16">#REF!</definedName>
    <definedName name="LIST" localSheetId="13">#REF!</definedName>
    <definedName name="LIST" localSheetId="12">#REF!</definedName>
    <definedName name="LIST" localSheetId="14">#REF!</definedName>
    <definedName name="LIST">#REF!</definedName>
    <definedName name="List1">#REF!</definedName>
    <definedName name="lkgkfkfkh">#REF!</definedName>
    <definedName name="lkj">[51]ESML_9394!$AN$108</definedName>
    <definedName name="Loan_Amount">'[47]AEX-091'!$D$6</definedName>
    <definedName name="Loan_Start">'[47]AEX-091'!$D$10</definedName>
    <definedName name="Loan_Years">'[47]AEX-091'!$D$8</definedName>
    <definedName name="LOANADV">#N/A</definedName>
    <definedName name="LOANADV_1">#N/A</definedName>
    <definedName name="LOANADV_2">#N/A</definedName>
    <definedName name="LOANADV_3">#N/A</definedName>
    <definedName name="LOANADV_4">#N/A</definedName>
    <definedName name="LOANADV_5">#N/A</definedName>
    <definedName name="LOANADV_6">#N/A</definedName>
    <definedName name="LOANADV_7">#N/A</definedName>
    <definedName name="LOANFROMDIRECTOR">#N/A</definedName>
    <definedName name="LOANFROMDIRECTOR_1">#N/A</definedName>
    <definedName name="LOANFROMDIRECTOR_2">#N/A</definedName>
    <definedName name="LOANFROMDIRECTOR_3">#N/A</definedName>
    <definedName name="LOANFROMDIRECTOR_4">#N/A</definedName>
    <definedName name="LOANFROMDIRECTOR_5">#N/A</definedName>
    <definedName name="LOANFROMDIRECTOR_6">#N/A</definedName>
    <definedName name="LOANFROMDIRECTOR_7">#N/A</definedName>
    <definedName name="LOANS" localSheetId="1">[34]pkage01!#REF!</definedName>
    <definedName name="LOANS" localSheetId="3">#REF!</definedName>
    <definedName name="LOANS" localSheetId="2">#REF!</definedName>
    <definedName name="LOANS" localSheetId="15">#REF!</definedName>
    <definedName name="LOANS" localSheetId="18">#REF!</definedName>
    <definedName name="LOANS">#REF!</definedName>
    <definedName name="LOCAL">[56]master!$A$6:$C$192</definedName>
    <definedName name="LOCALNO" localSheetId="3">#REF!</definedName>
    <definedName name="LOCALNO" localSheetId="2">#REF!</definedName>
    <definedName name="LOCALNO" localSheetId="15">#REF!</definedName>
    <definedName name="LOCALNO" localSheetId="16">#REF!</definedName>
    <definedName name="LOCALNO" localSheetId="13">#REF!</definedName>
    <definedName name="LOCALNO" localSheetId="12">#REF!</definedName>
    <definedName name="LOCALNO" localSheetId="14">#REF!</definedName>
    <definedName name="LOCALNO">#REF!</definedName>
    <definedName name="locked">#REF!,#REF!,#REF!,#REF!,#REF!,#REF!,#REF!,#REF!,#REF!,#REF!,#REF!,#REF!,#REF!,#REF!,#REF!,#REF!,#REF!,#REF!,#REF!,#REF!,#REF!</definedName>
    <definedName name="Long_Term_Deposit" localSheetId="3">#REF!</definedName>
    <definedName name="Long_Term_Deposit" localSheetId="2">#REF!</definedName>
    <definedName name="Long_Term_Deposit" localSheetId="15">#REF!</definedName>
    <definedName name="Long_Term_Deposit">#REF!</definedName>
    <definedName name="Longterm">#N/A</definedName>
    <definedName name="Longterm_1">#N/A</definedName>
    <definedName name="Longterm_2">#N/A</definedName>
    <definedName name="Longterm_3">#N/A</definedName>
    <definedName name="Longterm_4">#N/A</definedName>
    <definedName name="Longterm_5">#N/A</definedName>
    <definedName name="Longterm_6">#N/A</definedName>
    <definedName name="Longterm_7">#N/A</definedName>
    <definedName name="LONGTERMDEPOSIT">#N/A</definedName>
    <definedName name="LONGTERMDEPOSIT_1">#N/A</definedName>
    <definedName name="LONGTERMDEPOSIT_2">#N/A</definedName>
    <definedName name="LONGTERMDEPOSIT_3">#N/A</definedName>
    <definedName name="LONGTERMDEPOSIT_4">#N/A</definedName>
    <definedName name="LONGTERMDEPOSIT_5">#N/A</definedName>
    <definedName name="LONGTERMDEPOSIT_6">#N/A</definedName>
    <definedName name="LONGTERMDEPOSIT_7">#N/A</definedName>
    <definedName name="loom">'[57]18'!$AE$1:$AE$60</definedName>
    <definedName name="LOP">#REF!</definedName>
    <definedName name="LOS">#REF!</definedName>
    <definedName name="lp83cq51">[3]Electrical!$D$29</definedName>
    <definedName name="LS.C.COST.H.O" localSheetId="3">#REF!</definedName>
    <definedName name="LS.C.COST.H.O" localSheetId="2">#REF!</definedName>
    <definedName name="LS.C.COST.H.O" localSheetId="15">#REF!</definedName>
    <definedName name="LS.C.COST.H.O">#REF!</definedName>
    <definedName name="LS.CLINIC.COST.CONSO.." localSheetId="3">#REF!</definedName>
    <definedName name="LS.CLINIC.COST.CONSO.." localSheetId="2">#REF!</definedName>
    <definedName name="LS.CLINIC.COST.CONSO.." localSheetId="15">#REF!</definedName>
    <definedName name="LS.CLINIC.COST.CONSO..">#REF!</definedName>
    <definedName name="LS.CR.CONS.." localSheetId="3">#REF!</definedName>
    <definedName name="LS.CR.CONS.." localSheetId="2">#REF!</definedName>
    <definedName name="LS.CR.CONS.." localSheetId="15">#REF!</definedName>
    <definedName name="LS.CR.CONS..">#REF!</definedName>
    <definedName name="LS.CR.H.O" localSheetId="3">#REF!</definedName>
    <definedName name="LS.CR.H.O" localSheetId="2">#REF!</definedName>
    <definedName name="LS.CR.H.O" localSheetId="15">#REF!</definedName>
    <definedName name="LS.CR.H.O">#REF!</definedName>
    <definedName name="LS.CR.PACKARD" localSheetId="3">#REF!</definedName>
    <definedName name="LS.CR.PACKARD" localSheetId="2">#REF!</definedName>
    <definedName name="LS.CR.PACKARD" localSheetId="15">#REF!</definedName>
    <definedName name="LS.CR.PACKARD">#REF!</definedName>
    <definedName name="LT.DEPOSITS">#REF!</definedName>
    <definedName name="LT.INVEST">#REF!</definedName>
    <definedName name="LTL">#REF!</definedName>
    <definedName name="LTL.HEDGE">#REF!</definedName>
    <definedName name="LTL_Secured">#N/A</definedName>
    <definedName name="LTL_Secured_1">#N/A</definedName>
    <definedName name="LTL_Secured_2">#N/A</definedName>
    <definedName name="LTL_Secured_3">#N/A</definedName>
    <definedName name="LTL_Secured_4">#N/A</definedName>
    <definedName name="LTL_Secured_5">#N/A</definedName>
    <definedName name="LTL_Secured_6">#N/A</definedName>
    <definedName name="LTL_Secured_7">#N/A</definedName>
    <definedName name="LTLoans">#REF!</definedName>
    <definedName name="LYPWACC" localSheetId="3">#REF!</definedName>
    <definedName name="LYPWACC" localSheetId="2">#REF!</definedName>
    <definedName name="LYPWACC" localSheetId="15">#REF!</definedName>
    <definedName name="LYPWACC" localSheetId="18">#REF!</definedName>
    <definedName name="LYPWACC">#REF!</definedName>
    <definedName name="LYPWENG" localSheetId="3">#REF!</definedName>
    <definedName name="LYPWENG" localSheetId="2">#REF!</definedName>
    <definedName name="LYPWENG" localSheetId="15">#REF!</definedName>
    <definedName name="LYPWENG" localSheetId="18">#REF!</definedName>
    <definedName name="LYPWENG">#REF!</definedName>
    <definedName name="LYPWFIRE" localSheetId="3">#REF!</definedName>
    <definedName name="LYPWFIRE" localSheetId="2">#REF!</definedName>
    <definedName name="LYPWFIRE" localSheetId="15">#REF!</definedName>
    <definedName name="LYPWFIRE" localSheetId="18">#REF!</definedName>
    <definedName name="LYPWFIRE">#REF!</definedName>
    <definedName name="LYPWMARCARGO" localSheetId="3">#REF!</definedName>
    <definedName name="LYPWMARCARGO" localSheetId="2">#REF!</definedName>
    <definedName name="LYPWMARCARGO" localSheetId="15">#REF!</definedName>
    <definedName name="LYPWMARCARGO" localSheetId="18">#REF!</definedName>
    <definedName name="LYPWMARCARGO">#REF!</definedName>
    <definedName name="LYPWMARHULL" localSheetId="3">#REF!</definedName>
    <definedName name="LYPWMARHULL" localSheetId="2">#REF!</definedName>
    <definedName name="LYPWMARHULL" localSheetId="15">#REF!</definedName>
    <definedName name="LYPWMARHULL" localSheetId="18">#REF!</definedName>
    <definedName name="LYPWMARHULL">#REF!</definedName>
    <definedName name="LYPWMARYACHT" localSheetId="3">#REF!</definedName>
    <definedName name="LYPWMARYACHT" localSheetId="2">#REF!</definedName>
    <definedName name="LYPWMARYACHT" localSheetId="15">#REF!</definedName>
    <definedName name="LYPWMARYACHT" localSheetId="18">#REF!</definedName>
    <definedName name="LYPWMARYACHT">#REF!</definedName>
    <definedName name="LYPWMOTOR" localSheetId="3">#REF!</definedName>
    <definedName name="LYPWMOTOR" localSheetId="2">#REF!</definedName>
    <definedName name="LYPWMOTOR" localSheetId="15">#REF!</definedName>
    <definedName name="LYPWMOTOR" localSheetId="18">#REF!</definedName>
    <definedName name="LYPWMOTOR">#REF!</definedName>
    <definedName name="LYUPRACC" localSheetId="3">#REF!</definedName>
    <definedName name="LYUPRACC" localSheetId="2">#REF!</definedName>
    <definedName name="LYUPRACC" localSheetId="15">#REF!</definedName>
    <definedName name="LYUPRACC" localSheetId="18">#REF!</definedName>
    <definedName name="LYUPRACC">#REF!</definedName>
    <definedName name="LYUPRENG" localSheetId="3">#REF!</definedName>
    <definedName name="LYUPRENG" localSheetId="2">#REF!</definedName>
    <definedName name="LYUPRENG" localSheetId="15">#REF!</definedName>
    <definedName name="LYUPRENG" localSheetId="18">#REF!</definedName>
    <definedName name="LYUPRENG">#REF!</definedName>
    <definedName name="LYUPRFIRE" localSheetId="3">#REF!</definedName>
    <definedName name="LYUPRFIRE" localSheetId="2">#REF!</definedName>
    <definedName name="LYUPRFIRE" localSheetId="15">#REF!</definedName>
    <definedName name="LYUPRFIRE" localSheetId="18">#REF!</definedName>
    <definedName name="LYUPRFIRE">#REF!</definedName>
    <definedName name="LYUPRMARCARGO" localSheetId="3">#REF!</definedName>
    <definedName name="LYUPRMARCARGO" localSheetId="2">#REF!</definedName>
    <definedName name="LYUPRMARCARGO" localSheetId="15">#REF!</definedName>
    <definedName name="LYUPRMARCARGO" localSheetId="18">#REF!</definedName>
    <definedName name="LYUPRMARCARGO">#REF!</definedName>
    <definedName name="LYUPRMARHULL" localSheetId="3">#REF!</definedName>
    <definedName name="LYUPRMARHULL" localSheetId="2">#REF!</definedName>
    <definedName name="LYUPRMARHULL" localSheetId="15">#REF!</definedName>
    <definedName name="LYUPRMARHULL" localSheetId="18">#REF!</definedName>
    <definedName name="LYUPRMARHULL">#REF!</definedName>
    <definedName name="LYUPRMARYACHT" localSheetId="3">#REF!</definedName>
    <definedName name="LYUPRMARYACHT" localSheetId="2">#REF!</definedName>
    <definedName name="LYUPRMARYACHT" localSheetId="15">#REF!</definedName>
    <definedName name="LYUPRMARYACHT" localSheetId="18">#REF!</definedName>
    <definedName name="LYUPRMARYACHT">#REF!</definedName>
    <definedName name="LYUPRMOTOR" localSheetId="3">#REF!</definedName>
    <definedName name="LYUPRMOTOR" localSheetId="2">#REF!</definedName>
    <definedName name="LYUPRMOTOR" localSheetId="15">#REF!</definedName>
    <definedName name="LYUPRMOTOR" localSheetId="18">#REF!</definedName>
    <definedName name="LYUPRMOTOR">#REF!</definedName>
    <definedName name="M1N15">[3]Bill!$C$63</definedName>
    <definedName name="Macro1">#N/A</definedName>
    <definedName name="Macro10">#N/A</definedName>
    <definedName name="Macro8">#N/A</definedName>
    <definedName name="Magazine_A_c" localSheetId="3">#REF!</definedName>
    <definedName name="Magazine_A_c" localSheetId="2">#REF!</definedName>
    <definedName name="Magazine_A_c" localSheetId="15">#REF!</definedName>
    <definedName name="Magazine_A_c">#REF!</definedName>
    <definedName name="Main">#N/A</definedName>
    <definedName name="Mangla_Bong_Project__ANDRITZ">#N/A</definedName>
    <definedName name="Mangla_Project">[37]mangla!$A$2:$B$25</definedName>
    <definedName name="Mar">#REF!</definedName>
    <definedName name="MAR_00">#REF!</definedName>
    <definedName name="Margin_LC" localSheetId="3">#REF!</definedName>
    <definedName name="Margin_LC" localSheetId="2">#REF!</definedName>
    <definedName name="Margin_LC" localSheetId="15">#REF!</definedName>
    <definedName name="Margin_LC">#REF!</definedName>
    <definedName name="MARINEPREMIUMCURRENT" localSheetId="3">#REF!</definedName>
    <definedName name="MARINEPREMIUMCURRENT" localSheetId="2">#REF!</definedName>
    <definedName name="MARINEPREMIUMCURRENT" localSheetId="15">#REF!</definedName>
    <definedName name="MARINEPREMIUMCURRENT" localSheetId="18">#REF!</definedName>
    <definedName name="MARINEPREMIUMCURRENT">#REF!</definedName>
    <definedName name="Markup_Long" localSheetId="3">#REF!</definedName>
    <definedName name="Markup_Long" localSheetId="2">#REF!</definedName>
    <definedName name="Markup_Long" localSheetId="15">#REF!</definedName>
    <definedName name="Markup_Long">#REF!</definedName>
    <definedName name="Markup_Payable" localSheetId="3">#REF!</definedName>
    <definedName name="Markup_Payable" localSheetId="2">#REF!</definedName>
    <definedName name="Markup_Payable" localSheetId="15">#REF!</definedName>
    <definedName name="Markup_Payable">#REF!</definedName>
    <definedName name="Markup_Short" localSheetId="3">#REF!</definedName>
    <definedName name="Markup_Short" localSheetId="2">#REF!</definedName>
    <definedName name="Markup_Short" localSheetId="15">#REF!</definedName>
    <definedName name="Markup_Short">#REF!</definedName>
    <definedName name="matrix">#REF!</definedName>
    <definedName name="May">#REF!</definedName>
    <definedName name="MAY_00">#REF!</definedName>
    <definedName name="Medical_Fees" localSheetId="3">#REF!</definedName>
    <definedName name="Medical_Fees" localSheetId="2">#REF!</definedName>
    <definedName name="Medical_Fees" localSheetId="15">#REF!</definedName>
    <definedName name="Medical_Fees">#REF!</definedName>
    <definedName name="Medical_First_Aid" localSheetId="3">#REF!</definedName>
    <definedName name="Medical_First_Aid" localSheetId="2">#REF!</definedName>
    <definedName name="Medical_First_Aid" localSheetId="15">#REF!</definedName>
    <definedName name="Medical_First_Aid">#REF!</definedName>
    <definedName name="Medical_Instruments" localSheetId="3">#REF!</definedName>
    <definedName name="Medical_Instruments" localSheetId="2">#REF!</definedName>
    <definedName name="Medical_Instruments" localSheetId="15">#REF!</definedName>
    <definedName name="Medical_Instruments">#REF!</definedName>
    <definedName name="MedicalFirstAid">[21]Trial!$D$72</definedName>
    <definedName name="MeetingExpense">[21]Trial!$D$89</definedName>
    <definedName name="MENU" localSheetId="3">#REF!</definedName>
    <definedName name="MENU" localSheetId="2">#REF!</definedName>
    <definedName name="MENU" localSheetId="15">#REF!</definedName>
    <definedName name="MENU" localSheetId="18">#REF!</definedName>
    <definedName name="MENU">#REF!</definedName>
    <definedName name="mf">'[58]Ttl data'!#REF!</definedName>
    <definedName name="MFNO" localSheetId="3">#REF!</definedName>
    <definedName name="MFNO" localSheetId="2">#REF!</definedName>
    <definedName name="MFNO" localSheetId="15">#REF!</definedName>
    <definedName name="MFNO" localSheetId="16">#REF!</definedName>
    <definedName name="MFNO" localSheetId="13">#REF!</definedName>
    <definedName name="MFNO" localSheetId="12">#REF!</definedName>
    <definedName name="MFNO" localSheetId="14">#REF!</definedName>
    <definedName name="MFNO">#REF!</definedName>
    <definedName name="milkchoccream">#REF!</definedName>
    <definedName name="Mines_and_minerals">#N/A</definedName>
    <definedName name="minhaj" localSheetId="3">#REF!</definedName>
    <definedName name="minhaj" localSheetId="2">#REF!</definedName>
    <definedName name="minhaj" localSheetId="15">#REF!</definedName>
    <definedName name="minhaj" localSheetId="18">#REF!</definedName>
    <definedName name="minhaj">#REF!</definedName>
    <definedName name="Miscellaneous" localSheetId="3">#REF!</definedName>
    <definedName name="Miscellaneous" localSheetId="2">#REF!</definedName>
    <definedName name="Miscellaneous" localSheetId="15">#REF!</definedName>
    <definedName name="Miscellaneous">#REF!</definedName>
    <definedName name="Miscellaneous_Receipts" localSheetId="3">#REF!</definedName>
    <definedName name="Miscellaneous_Receipts" localSheetId="2">#REF!</definedName>
    <definedName name="Miscellaneous_Receipts" localSheetId="15">#REF!</definedName>
    <definedName name="Miscellaneous_Receipts">#REF!</definedName>
    <definedName name="MiscExpenses">[21]Trial!$D$106</definedName>
    <definedName name="Mnth">#REF!</definedName>
    <definedName name="Mode">#REF!</definedName>
    <definedName name="Module1.Macro1">#N/A</definedName>
    <definedName name="Module1.Macro2">#N/A</definedName>
    <definedName name="Module2.Macro2">#N/A</definedName>
    <definedName name="motor">'[16]Break-up'!$D$104</definedName>
    <definedName name="Movement">#N/A</definedName>
    <definedName name="MTRS">#REF!,#REF!,#REF!,#REF!</definedName>
    <definedName name="Musical_Instruments" localSheetId="3">#REF!</definedName>
    <definedName name="Musical_Instruments" localSheetId="2">#REF!</definedName>
    <definedName name="Musical_Instruments" localSheetId="15">#REF!</definedName>
    <definedName name="Musical_Instruments">#REF!</definedName>
    <definedName name="myCode" localSheetId="3">#REF!</definedName>
    <definedName name="myCode" localSheetId="2">#REF!</definedName>
    <definedName name="myCode" localSheetId="15">#REF!</definedName>
    <definedName name="myCode">#REF!</definedName>
    <definedName name="myGroup" localSheetId="3">#REF!</definedName>
    <definedName name="myGroup" localSheetId="2">#REF!</definedName>
    <definedName name="myGroup" localSheetId="15">#REF!</definedName>
    <definedName name="myGroup">#REF!</definedName>
    <definedName name="myTrial" localSheetId="3">#REF!</definedName>
    <definedName name="myTrial" localSheetId="2">#REF!</definedName>
    <definedName name="myTrial" localSheetId="15">#REF!</definedName>
    <definedName name="myTrial">#REF!</definedName>
    <definedName name="N">'[30]Gas Break Up(Annex-E)'!$D$11</definedName>
    <definedName name="n8r3">[24]Mechanical!$D$17</definedName>
    <definedName name="NA" localSheetId="3">#REF!</definedName>
    <definedName name="NA" localSheetId="2">#REF!</definedName>
    <definedName name="NA" localSheetId="15">#REF!</definedName>
    <definedName name="NA" localSheetId="18">#REF!</definedName>
    <definedName name="NA">#REF!</definedName>
    <definedName name="NAEEM">#REF!</definedName>
    <definedName name="Net_Investment">#N/A</definedName>
    <definedName name="Net_Investment_1">#N/A</definedName>
    <definedName name="Net_Investment_2">#N/A</definedName>
    <definedName name="Net_Investment_3">#N/A</definedName>
    <definedName name="Net_Investment_4">#N/A</definedName>
    <definedName name="Net_Investment_5">#N/A</definedName>
    <definedName name="Net_Investment_6">#N/A</definedName>
    <definedName name="Net_Investment_7">#N/A</definedName>
    <definedName name="New" localSheetId="1">#REF!</definedName>
    <definedName name="new" localSheetId="3">[45]Notes!#REF!</definedName>
    <definedName name="new" localSheetId="2">[45]Notes!#REF!</definedName>
    <definedName name="new" localSheetId="15">[45]Notes!#REF!</definedName>
    <definedName name="new" localSheetId="18">[45]Notes!#REF!</definedName>
    <definedName name="new">[45]Notes!#REF!</definedName>
    <definedName name="NEW_CERRUTI">#REF!</definedName>
    <definedName name="newone">#REF!</definedName>
    <definedName name="njjhjhjh" hidden="1">[7]Acct!#REF!</definedName>
    <definedName name="NN" localSheetId="1">[42]Mechanical!$D$32</definedName>
    <definedName name="nn">"#REF!"</definedName>
    <definedName name="NONPLEDGE">[59]Inventory!#REF!</definedName>
    <definedName name="not">[60]NOTES!#REF!</definedName>
    <definedName name="NOT1_7">#REF!</definedName>
    <definedName name="note" localSheetId="3">[45]Notes!#REF!</definedName>
    <definedName name="note" localSheetId="2">[45]Notes!#REF!</definedName>
    <definedName name="note" localSheetId="15">[45]Notes!#REF!</definedName>
    <definedName name="note" localSheetId="18">[45]Notes!#REF!</definedName>
    <definedName name="note">[45]Notes!#REF!</definedName>
    <definedName name="NOTE.8" localSheetId="3">'[9]Cons. Lead BS'!#REF!</definedName>
    <definedName name="NOTE.8" localSheetId="2">'[9]Cons. Lead BS'!#REF!</definedName>
    <definedName name="NOTE.8" localSheetId="15">'[9]Cons. Lead BS'!#REF!</definedName>
    <definedName name="NOTE.8">'[9]Cons. Lead BS'!#REF!</definedName>
    <definedName name="Note1" localSheetId="1">#REF!</definedName>
    <definedName name="Note1" localSheetId="3">#REF!</definedName>
    <definedName name="Note1" localSheetId="2">#REF!</definedName>
    <definedName name="Note1" localSheetId="15">#REF!</definedName>
    <definedName name="Note1" localSheetId="18">#REF!</definedName>
    <definedName name="Note1">#REF!</definedName>
    <definedName name="Note10" localSheetId="1">#REF!</definedName>
    <definedName name="Note10" localSheetId="3">#REF!</definedName>
    <definedName name="Note10" localSheetId="2">#REF!</definedName>
    <definedName name="Note10" localSheetId="15">#REF!</definedName>
    <definedName name="Note10" localSheetId="18">#REF!</definedName>
    <definedName name="Note10">#REF!</definedName>
    <definedName name="Note11" localSheetId="1">#REF!</definedName>
    <definedName name="Note11" localSheetId="3">#REF!</definedName>
    <definedName name="Note11" localSheetId="2">#REF!</definedName>
    <definedName name="Note11" localSheetId="15">#REF!</definedName>
    <definedName name="Note11" localSheetId="18">#REF!</definedName>
    <definedName name="Note11">#REF!</definedName>
    <definedName name="Note12" localSheetId="1">#REF!</definedName>
    <definedName name="Note12" localSheetId="3">#REF!</definedName>
    <definedName name="Note12" localSheetId="2">#REF!</definedName>
    <definedName name="Note12" localSheetId="15">#REF!</definedName>
    <definedName name="Note12" localSheetId="18">#REF!</definedName>
    <definedName name="Note12">#REF!</definedName>
    <definedName name="note14" localSheetId="1">'[60]Balance Sheet'!#REF!</definedName>
    <definedName name="note14" localSheetId="3">#REF!</definedName>
    <definedName name="note14" localSheetId="2">#REF!</definedName>
    <definedName name="note14" localSheetId="15">#REF!</definedName>
    <definedName name="note14" localSheetId="18">#REF!</definedName>
    <definedName name="note14">#REF!</definedName>
    <definedName name="Note15" localSheetId="1">#REF!</definedName>
    <definedName name="Note15" localSheetId="3">#REF!</definedName>
    <definedName name="Note15" localSheetId="2">#REF!</definedName>
    <definedName name="Note15" localSheetId="15">#REF!</definedName>
    <definedName name="Note15" localSheetId="18">#REF!</definedName>
    <definedName name="Note15">#REF!</definedName>
    <definedName name="Note16" localSheetId="1">#REF!</definedName>
    <definedName name="Note16" localSheetId="3">#REF!</definedName>
    <definedName name="Note16" localSheetId="2">#REF!</definedName>
    <definedName name="Note16" localSheetId="15">#REF!</definedName>
    <definedName name="Note16" localSheetId="18">#REF!</definedName>
    <definedName name="Note16">#REF!</definedName>
    <definedName name="Note17" localSheetId="1">#REF!</definedName>
    <definedName name="Note17" localSheetId="3">#REF!</definedName>
    <definedName name="Note17" localSheetId="2">#REF!</definedName>
    <definedName name="Note17" localSheetId="15">#REF!</definedName>
    <definedName name="Note17" localSheetId="18">#REF!</definedName>
    <definedName name="Note17">#REF!</definedName>
    <definedName name="Note18" localSheetId="1">#REF!</definedName>
    <definedName name="Note18" localSheetId="3">#REF!</definedName>
    <definedName name="Note18" localSheetId="2">#REF!</definedName>
    <definedName name="Note18" localSheetId="15">#REF!</definedName>
    <definedName name="Note18" localSheetId="18">#REF!</definedName>
    <definedName name="Note18">#REF!</definedName>
    <definedName name="Note19" localSheetId="1">#REF!</definedName>
    <definedName name="Note19" localSheetId="3">#REF!</definedName>
    <definedName name="Note19" localSheetId="2">#REF!</definedName>
    <definedName name="Note19" localSheetId="15">#REF!</definedName>
    <definedName name="Note19" localSheetId="18">#REF!</definedName>
    <definedName name="Note19">#REF!</definedName>
    <definedName name="Note2" localSheetId="1">#REF!</definedName>
    <definedName name="Note2" localSheetId="3">#REF!</definedName>
    <definedName name="Note2" localSheetId="2">#REF!</definedName>
    <definedName name="Note2" localSheetId="15">#REF!</definedName>
    <definedName name="Note2" localSheetId="18">#REF!</definedName>
    <definedName name="Note2">#REF!</definedName>
    <definedName name="Note2.1" localSheetId="1">#REF!</definedName>
    <definedName name="Note2.1" localSheetId="3">#REF!</definedName>
    <definedName name="Note2.1" localSheetId="2">#REF!</definedName>
    <definedName name="Note2.1" localSheetId="15">#REF!</definedName>
    <definedName name="Note2.1" localSheetId="18">#REF!</definedName>
    <definedName name="Note2.1">#REF!</definedName>
    <definedName name="Note2.10" localSheetId="1">#REF!</definedName>
    <definedName name="Note2.10" localSheetId="3">#REF!</definedName>
    <definedName name="Note2.10" localSheetId="2">#REF!</definedName>
    <definedName name="Note2.10" localSheetId="15">#REF!</definedName>
    <definedName name="Note2.10" localSheetId="18">#REF!</definedName>
    <definedName name="Note2.10">#REF!</definedName>
    <definedName name="Note2.11" localSheetId="1">#REF!</definedName>
    <definedName name="Note2.11" localSheetId="3">#REF!</definedName>
    <definedName name="Note2.11" localSheetId="2">#REF!</definedName>
    <definedName name="Note2.11" localSheetId="15">#REF!</definedName>
    <definedName name="Note2.11" localSheetId="18">#REF!</definedName>
    <definedName name="Note2.11">#REF!</definedName>
    <definedName name="Note2.12" localSheetId="1">#REF!</definedName>
    <definedName name="Note2.12" localSheetId="3">#REF!</definedName>
    <definedName name="Note2.12" localSheetId="2">#REF!</definedName>
    <definedName name="Note2.12" localSheetId="15">#REF!</definedName>
    <definedName name="Note2.12" localSheetId="18">#REF!</definedName>
    <definedName name="Note2.12">#REF!</definedName>
    <definedName name="Note2.13" localSheetId="1">#REF!</definedName>
    <definedName name="Note2.13" localSheetId="3">#REF!</definedName>
    <definedName name="Note2.13" localSheetId="2">#REF!</definedName>
    <definedName name="Note2.13" localSheetId="15">#REF!</definedName>
    <definedName name="Note2.13" localSheetId="18">#REF!</definedName>
    <definedName name="Note2.13">#REF!</definedName>
    <definedName name="Note2.14" localSheetId="1">#REF!</definedName>
    <definedName name="Note2.14" localSheetId="3">#REF!</definedName>
    <definedName name="Note2.14" localSheetId="2">#REF!</definedName>
    <definedName name="Note2.14" localSheetId="15">#REF!</definedName>
    <definedName name="Note2.14" localSheetId="18">#REF!</definedName>
    <definedName name="Note2.14">#REF!</definedName>
    <definedName name="Note2.15" localSheetId="1">#REF!</definedName>
    <definedName name="Note2.15" localSheetId="3">#REF!</definedName>
    <definedName name="Note2.15" localSheetId="2">#REF!</definedName>
    <definedName name="Note2.15" localSheetId="15">#REF!</definedName>
    <definedName name="Note2.15" localSheetId="18">#REF!</definedName>
    <definedName name="Note2.15">#REF!</definedName>
    <definedName name="Note2.16" localSheetId="1">#REF!</definedName>
    <definedName name="Note2.16" localSheetId="3">#REF!</definedName>
    <definedName name="Note2.16" localSheetId="2">#REF!</definedName>
    <definedName name="Note2.16" localSheetId="15">#REF!</definedName>
    <definedName name="Note2.16" localSheetId="18">#REF!</definedName>
    <definedName name="Note2.16">#REF!</definedName>
    <definedName name="Note2.17" localSheetId="1">#REF!</definedName>
    <definedName name="Note2.17" localSheetId="3">#REF!</definedName>
    <definedName name="Note2.17" localSheetId="2">#REF!</definedName>
    <definedName name="Note2.17" localSheetId="15">#REF!</definedName>
    <definedName name="Note2.17" localSheetId="18">#REF!</definedName>
    <definedName name="Note2.17">#REF!</definedName>
    <definedName name="Note2.18" localSheetId="1">#REF!</definedName>
    <definedName name="Note2.18" localSheetId="3">#REF!</definedName>
    <definedName name="Note2.18" localSheetId="2">#REF!</definedName>
    <definedName name="Note2.18" localSheetId="15">#REF!</definedName>
    <definedName name="Note2.18" localSheetId="18">#REF!</definedName>
    <definedName name="Note2.18">#REF!</definedName>
    <definedName name="Note2.19" localSheetId="1">#REF!</definedName>
    <definedName name="Note2.19" localSheetId="3">#REF!</definedName>
    <definedName name="Note2.19" localSheetId="2">#REF!</definedName>
    <definedName name="Note2.19" localSheetId="15">#REF!</definedName>
    <definedName name="Note2.19" localSheetId="18">#REF!</definedName>
    <definedName name="Note2.19">#REF!</definedName>
    <definedName name="Note2.2" localSheetId="1">#REF!</definedName>
    <definedName name="Note2.2" localSheetId="3">#REF!</definedName>
    <definedName name="Note2.2" localSheetId="2">#REF!</definedName>
    <definedName name="Note2.2" localSheetId="15">#REF!</definedName>
    <definedName name="Note2.2" localSheetId="18">#REF!</definedName>
    <definedName name="Note2.2">#REF!</definedName>
    <definedName name="Note2.3" localSheetId="1">#REF!</definedName>
    <definedName name="Note2.3" localSheetId="3">#REF!</definedName>
    <definedName name="Note2.3" localSheetId="2">#REF!</definedName>
    <definedName name="Note2.3" localSheetId="15">#REF!</definedName>
    <definedName name="Note2.3" localSheetId="18">#REF!</definedName>
    <definedName name="Note2.3">#REF!</definedName>
    <definedName name="Note2.4" localSheetId="1">#REF!</definedName>
    <definedName name="Note2.4" localSheetId="3">#REF!</definedName>
    <definedName name="Note2.4" localSheetId="2">#REF!</definedName>
    <definedName name="Note2.4" localSheetId="15">#REF!</definedName>
    <definedName name="Note2.4" localSheetId="18">#REF!</definedName>
    <definedName name="Note2.4">#REF!</definedName>
    <definedName name="Note2.5" localSheetId="1">#REF!</definedName>
    <definedName name="Note2.5" localSheetId="3">#REF!</definedName>
    <definedName name="Note2.5" localSheetId="2">#REF!</definedName>
    <definedName name="Note2.5" localSheetId="15">#REF!</definedName>
    <definedName name="Note2.5" localSheetId="18">#REF!</definedName>
    <definedName name="Note2.5">#REF!</definedName>
    <definedName name="Note2.6" localSheetId="1">#REF!</definedName>
    <definedName name="Note2.6" localSheetId="3">#REF!</definedName>
    <definedName name="Note2.6" localSheetId="2">#REF!</definedName>
    <definedName name="Note2.6" localSheetId="15">#REF!</definedName>
    <definedName name="Note2.6" localSheetId="18">#REF!</definedName>
    <definedName name="Note2.6">#REF!</definedName>
    <definedName name="Note2.7" localSheetId="1">#REF!</definedName>
    <definedName name="Note2.7" localSheetId="3">#REF!</definedName>
    <definedName name="Note2.7" localSheetId="2">#REF!</definedName>
    <definedName name="Note2.7" localSheetId="15">#REF!</definedName>
    <definedName name="Note2.7" localSheetId="18">#REF!</definedName>
    <definedName name="Note2.7">#REF!</definedName>
    <definedName name="Note2.8" localSheetId="1">#REF!</definedName>
    <definedName name="Note2.8" localSheetId="3">#REF!</definedName>
    <definedName name="Note2.8" localSheetId="2">#REF!</definedName>
    <definedName name="Note2.8" localSheetId="15">#REF!</definedName>
    <definedName name="Note2.8" localSheetId="18">#REF!</definedName>
    <definedName name="Note2.8">#REF!</definedName>
    <definedName name="Note2.9" localSheetId="1">#REF!</definedName>
    <definedName name="Note2.9" localSheetId="3">#REF!</definedName>
    <definedName name="Note2.9" localSheetId="2">#REF!</definedName>
    <definedName name="Note2.9" localSheetId="15">#REF!</definedName>
    <definedName name="Note2.9" localSheetId="18">#REF!</definedName>
    <definedName name="Note2.9">#REF!</definedName>
    <definedName name="Note20" localSheetId="1">#REF!</definedName>
    <definedName name="Note20" localSheetId="3">#REF!</definedName>
    <definedName name="Note20" localSheetId="2">#REF!</definedName>
    <definedName name="Note20" localSheetId="15">#REF!</definedName>
    <definedName name="Note20" localSheetId="18">#REF!</definedName>
    <definedName name="Note20">#REF!</definedName>
    <definedName name="Note21" localSheetId="1">#REF!</definedName>
    <definedName name="Note21" localSheetId="3">#REF!</definedName>
    <definedName name="Note21" localSheetId="2">#REF!</definedName>
    <definedName name="Note21" localSheetId="15">#REF!</definedName>
    <definedName name="Note21" localSheetId="18">#REF!</definedName>
    <definedName name="Note21">#REF!</definedName>
    <definedName name="Note22" localSheetId="1">#REF!</definedName>
    <definedName name="Note22" localSheetId="3">#REF!</definedName>
    <definedName name="Note22" localSheetId="2">#REF!</definedName>
    <definedName name="Note22" localSheetId="15">#REF!</definedName>
    <definedName name="Note22" localSheetId="18">#REF!</definedName>
    <definedName name="Note22">#REF!</definedName>
    <definedName name="Note23" localSheetId="1">#REF!</definedName>
    <definedName name="Note23" localSheetId="3">#REF!</definedName>
    <definedName name="Note23" localSheetId="2">#REF!</definedName>
    <definedName name="Note23" localSheetId="15">#REF!</definedName>
    <definedName name="Note23" localSheetId="18">#REF!</definedName>
    <definedName name="Note23">#REF!</definedName>
    <definedName name="Note3" localSheetId="1">#REF!</definedName>
    <definedName name="Note3" localSheetId="3">#REF!</definedName>
    <definedName name="Note3" localSheetId="2">#REF!</definedName>
    <definedName name="Note3" localSheetId="15">#REF!</definedName>
    <definedName name="Note3" localSheetId="18">#REF!</definedName>
    <definedName name="Note3">#REF!</definedName>
    <definedName name="Note4" localSheetId="1">#REF!</definedName>
    <definedName name="Note4" localSheetId="3">#REF!</definedName>
    <definedName name="Note4" localSheetId="2">#REF!</definedName>
    <definedName name="Note4" localSheetId="15">#REF!</definedName>
    <definedName name="Note4" localSheetId="18">#REF!</definedName>
    <definedName name="Note4">#REF!</definedName>
    <definedName name="Note5" localSheetId="1">#REF!</definedName>
    <definedName name="Note5" localSheetId="3">#REF!</definedName>
    <definedName name="Note5" localSheetId="2">#REF!</definedName>
    <definedName name="Note5" localSheetId="15">#REF!</definedName>
    <definedName name="Note5" localSheetId="18">#REF!</definedName>
    <definedName name="Note5">#REF!</definedName>
    <definedName name="Note6" localSheetId="1">#REF!</definedName>
    <definedName name="Note6" localSheetId="3">#REF!</definedName>
    <definedName name="Note6" localSheetId="2">#REF!</definedName>
    <definedName name="Note6" localSheetId="15">#REF!</definedName>
    <definedName name="Note6" localSheetId="18">#REF!</definedName>
    <definedName name="Note6">#REF!</definedName>
    <definedName name="Note7" localSheetId="1">#REF!</definedName>
    <definedName name="Note7" localSheetId="3">#REF!</definedName>
    <definedName name="Note7" localSheetId="2">#REF!</definedName>
    <definedName name="Note7" localSheetId="15">#REF!</definedName>
    <definedName name="Note7" localSheetId="18">#REF!</definedName>
    <definedName name="Note7">#REF!</definedName>
    <definedName name="Note8" localSheetId="1">#REF!</definedName>
    <definedName name="Note8" localSheetId="3">#REF!</definedName>
    <definedName name="Note8" localSheetId="2">#REF!</definedName>
    <definedName name="Note8" localSheetId="15">#REF!</definedName>
    <definedName name="Note8" localSheetId="18">#REF!</definedName>
    <definedName name="Note8">#REF!</definedName>
    <definedName name="NOTE8_14">#REF!</definedName>
    <definedName name="Note9" localSheetId="1">#REF!</definedName>
    <definedName name="Note9" localSheetId="3">#REF!</definedName>
    <definedName name="Note9" localSheetId="2">#REF!</definedName>
    <definedName name="Note9" localSheetId="15">#REF!</definedName>
    <definedName name="Note9" localSheetId="18">#REF!</definedName>
    <definedName name="Note9">#REF!</definedName>
    <definedName name="NOTES" localSheetId="1">[34]pkage01!#REF!</definedName>
    <definedName name="NOTES" localSheetId="3">#REF!</definedName>
    <definedName name="NOTES" localSheetId="2">#REF!</definedName>
    <definedName name="NOTES" localSheetId="15">#REF!</definedName>
    <definedName name="NOTES" localSheetId="18">#REF!</definedName>
    <definedName name="NOTES">#REF!</definedName>
    <definedName name="Nov">#REF!</definedName>
    <definedName name="Nov_00">#REF!</definedName>
    <definedName name="NOV_99">#REF!</definedName>
    <definedName name="Number_of_Payments">#N/A</definedName>
    <definedName name="O">[42]Mechanical!$L$34</definedName>
    <definedName name="O.CHARGES">#REF!</definedName>
    <definedName name="O.INCOME">#REF!</definedName>
    <definedName name="O13R10">[3]Bill!$D$77</definedName>
    <definedName name="o18s61">'[3]AIr Conditioner'!$D$23</definedName>
    <definedName name="Obligations">#N/A</definedName>
    <definedName name="Obligations_1">#N/A</definedName>
    <definedName name="Obligations_2">#N/A</definedName>
    <definedName name="Obligations_3">#N/A</definedName>
    <definedName name="Obligations_4">#N/A</definedName>
    <definedName name="Obligations_5">#N/A</definedName>
    <definedName name="Obligations_6">#N/A</definedName>
    <definedName name="Obligations_7">#N/A</definedName>
    <definedName name="OCr" localSheetId="3">#REF!</definedName>
    <definedName name="OCr" localSheetId="2">#REF!</definedName>
    <definedName name="OCr" localSheetId="15">#REF!</definedName>
    <definedName name="OCr">#REF!</definedName>
    <definedName name="Oct">#REF!</definedName>
    <definedName name="OCT_99">#REF!</definedName>
    <definedName name="ODr" localSheetId="3">#REF!</definedName>
    <definedName name="ODr" localSheetId="2">#REF!</definedName>
    <definedName name="ODr" localSheetId="15">#REF!</definedName>
    <definedName name="ODr">#REF!</definedName>
    <definedName name="off">#REF!</definedName>
    <definedName name="Office_Equipments" localSheetId="3">#REF!</definedName>
    <definedName name="Office_Equipments" localSheetId="2">#REF!</definedName>
    <definedName name="Office_Equipments" localSheetId="15">#REF!</definedName>
    <definedName name="Office_Equipments">#REF!</definedName>
    <definedName name="Office_Guests" localSheetId="3">#REF!</definedName>
    <definedName name="Office_Guests" localSheetId="2">#REF!</definedName>
    <definedName name="Office_Guests" localSheetId="15">#REF!</definedName>
    <definedName name="Office_Guests">#REF!</definedName>
    <definedName name="Office_Requisites" localSheetId="3">#REF!</definedName>
    <definedName name="Office_Requisites" localSheetId="2">#REF!</definedName>
    <definedName name="Office_Requisites" localSheetId="15">#REF!</definedName>
    <definedName name="Office_Requisites">#REF!</definedName>
    <definedName name="OfficeEquipment">[21]Trial!$D$101</definedName>
    <definedName name="OfficeGuest">[21]Trial!$D$90</definedName>
    <definedName name="OfficeRequisites">[21]Trial!$D$77</definedName>
    <definedName name="oi">'[18]P&amp;L'!$K$991</definedName>
    <definedName name="Old">'[61]Grmt Ord'!$A$1:$A$440</definedName>
    <definedName name="OLD_CERRUTI">#REF!</definedName>
    <definedName name="ONE" localSheetId="3">#REF!</definedName>
    <definedName name="ONE" localSheetId="2">#REF!</definedName>
    <definedName name="ONE" localSheetId="15">#REF!</definedName>
    <definedName name="ONE" localSheetId="16">#REF!</definedName>
    <definedName name="ONE" localSheetId="13">#REF!</definedName>
    <definedName name="ONE" localSheetId="12">#REF!</definedName>
    <definedName name="ONE" localSheetId="14">#REF!</definedName>
    <definedName name="ONE">#REF!</definedName>
    <definedName name="Operatin">#REF!</definedName>
    <definedName name="operating" localSheetId="1">[62]note!#REF!</definedName>
    <definedName name="operating" localSheetId="3">#REF!</definedName>
    <definedName name="operating" localSheetId="2">#REF!</definedName>
    <definedName name="operating" localSheetId="15">#REF!</definedName>
    <definedName name="operating" localSheetId="18">#REF!</definedName>
    <definedName name="operating">#REF!</definedName>
    <definedName name="Operations">#REF!</definedName>
    <definedName name="Orig">#REF!</definedName>
    <definedName name="other.receipt" localSheetId="3">#REF!</definedName>
    <definedName name="other.receipt" localSheetId="2">#REF!</definedName>
    <definedName name="other.receipt" localSheetId="15">#REF!</definedName>
    <definedName name="other.receipt">#REF!</definedName>
    <definedName name="Other_Income" localSheetId="3">#REF!</definedName>
    <definedName name="Other_Income" localSheetId="2">#REF!</definedName>
    <definedName name="Other_Income" localSheetId="15">#REF!</definedName>
    <definedName name="Other_Income">#REF!</definedName>
    <definedName name="Other_Liabilities" localSheetId="3">#REF!</definedName>
    <definedName name="Other_Liabilities" localSheetId="2">#REF!</definedName>
    <definedName name="Other_Liabilities" localSheetId="15">#REF!</definedName>
    <definedName name="Other_Liabilities">#REF!</definedName>
    <definedName name="Other_Selling" localSheetId="3">#REF!</definedName>
    <definedName name="Other_Selling" localSheetId="2">#REF!</definedName>
    <definedName name="Other_Selling" localSheetId="15">#REF!</definedName>
    <definedName name="Other_Selling">#REF!</definedName>
    <definedName name="Others">[15]Overhead!$C$8</definedName>
    <definedName name="Othr__2000">#REF!</definedName>
    <definedName name="Over.time" localSheetId="3">#REF!</definedName>
    <definedName name="Over.time" localSheetId="2">#REF!</definedName>
    <definedName name="Over.time" localSheetId="15">#REF!</definedName>
    <definedName name="Over.time">#REF!</definedName>
    <definedName name="Over_time" localSheetId="3">#REF!</definedName>
    <definedName name="Over_time" localSheetId="2">#REF!</definedName>
    <definedName name="Over_time" localSheetId="15">#REF!</definedName>
    <definedName name="Over_time">#REF!</definedName>
    <definedName name="P_1">"#REF!"</definedName>
    <definedName name="P_20">"#REF!"</definedName>
    <definedName name="P_GATE">#N/A</definedName>
    <definedName name="P_Waste1">#N/A</definedName>
    <definedName name="Pack" localSheetId="1">[34]pkage01!#REF!</definedName>
    <definedName name="Pack" localSheetId="3">#REF!</definedName>
    <definedName name="Pack" localSheetId="2">#REF!</definedName>
    <definedName name="Pack" localSheetId="15">#REF!</definedName>
    <definedName name="Pack" localSheetId="18">#REF!</definedName>
    <definedName name="Pack">#REF!</definedName>
    <definedName name="Page1">#REF!</definedName>
    <definedName name="Parents_Teacher_Meetings" localSheetId="3">#REF!</definedName>
    <definedName name="Parents_Teacher_Meetings" localSheetId="2">#REF!</definedName>
    <definedName name="Parents_Teacher_Meetings" localSheetId="15">#REF!</definedName>
    <definedName name="Parents_Teacher_Meetings">#REF!</definedName>
    <definedName name="PartName" localSheetId="3">#REF!</definedName>
    <definedName name="PartName" localSheetId="2">#REF!</definedName>
    <definedName name="PartName" localSheetId="15">#REF!</definedName>
    <definedName name="PartName" localSheetId="16">#REF!</definedName>
    <definedName name="PartName" localSheetId="13">#REF!</definedName>
    <definedName name="PartName" localSheetId="12">#REF!</definedName>
    <definedName name="PartName" localSheetId="14">#REF!</definedName>
    <definedName name="PartName">#REF!</definedName>
    <definedName name="Pay___Allowances" localSheetId="3">#REF!</definedName>
    <definedName name="Pay___Allowances" localSheetId="2">#REF!</definedName>
    <definedName name="Pay___Allowances" localSheetId="15">#REF!</definedName>
    <definedName name="Pay___Allowances">#REF!</definedName>
    <definedName name="Payments">#REF!</definedName>
    <definedName name="PCut">#REF!</definedName>
    <definedName name="PdupCap">"#REF!"</definedName>
    <definedName name="PdupCap_1">"#REF!"</definedName>
    <definedName name="PdupCap_2">"#REF!"</definedName>
    <definedName name="PdupCap_3">"#REF!"</definedName>
    <definedName name="PdupCap_4">"#REF!"</definedName>
    <definedName name="PdupCap_5">"#REF!"</definedName>
    <definedName name="PdupCap_6">"#REF!"</definedName>
    <definedName name="PdupCap_7">"#REF!"</definedName>
    <definedName name="period">12</definedName>
    <definedName name="PeriodsInYear">#REF!</definedName>
    <definedName name="periodsinyeer">#REF!</definedName>
    <definedName name="Peshawar_and_DI_Khan_Project_Radio_Tramission">[37]pesh!$A$4:$B$27</definedName>
    <definedName name="PESSI" localSheetId="3">#REF!</definedName>
    <definedName name="PESSI" localSheetId="2">#REF!</definedName>
    <definedName name="PESSI" localSheetId="15">#REF!</definedName>
    <definedName name="PESSI">#REF!</definedName>
    <definedName name="PIA">'[3]Boiler House'!$D$15</definedName>
    <definedName name="pict">"Picture 13"</definedName>
    <definedName name="pil">#REF!</definedName>
    <definedName name="PIS">'[3]Boiler House'!$D$17</definedName>
    <definedName name="PISS">'[3]Boiler House'!$D$18</definedName>
    <definedName name="Pivot_Table___01">#REF!</definedName>
    <definedName name="Pivot_Table___02">#REF!</definedName>
    <definedName name="Pivot_Table___03">#REF!</definedName>
    <definedName name="PL" localSheetId="1">#REF!</definedName>
    <definedName name="PL" localSheetId="3">#REF!</definedName>
    <definedName name="PL" localSheetId="2">#REF!</definedName>
    <definedName name="PL" localSheetId="15">#REF!</definedName>
    <definedName name="PL" localSheetId="18">#REF!</definedName>
    <definedName name="PL">#REF!</definedName>
    <definedName name="PLEDGE">[59]Inventory!#REF!</definedName>
    <definedName name="PNL" localSheetId="3">'[27]Revenue-Fire-Marine-Motor'!#REF!</definedName>
    <definedName name="PNL" localSheetId="2">'[27]Revenue-Fire-Marine-Motor'!#REF!</definedName>
    <definedName name="PNL" localSheetId="15">'[27]Revenue-Fire-Marine-Motor'!#REF!</definedName>
    <definedName name="PNL" localSheetId="18">'[27]Revenue-Fire-Marine-Motor'!#REF!</definedName>
    <definedName name="PNL">'[27]Revenue-Fire-Marine-Motor'!#REF!</definedName>
    <definedName name="po">#REF!</definedName>
    <definedName name="POlicy">#REF!</definedName>
    <definedName name="Postage" localSheetId="3">#REF!</definedName>
    <definedName name="Postage" localSheetId="2">#REF!</definedName>
    <definedName name="Postage" localSheetId="15">#REF!</definedName>
    <definedName name="Postage">#REF!</definedName>
    <definedName name="PPP">'[3]POWER HOUSE'!$D$28</definedName>
    <definedName name="PrApr">[5]Avsb!$M$79</definedName>
    <definedName name="Prdct">#REF!</definedName>
    <definedName name="Prdct_Wise">'[32]Prdct Wise'!$D$5:$T$68,'[32]Prdct Wise'!$V$5:$V$68</definedName>
    <definedName name="PREMIU" localSheetId="3">#REF!</definedName>
    <definedName name="PREMIU" localSheetId="2">#REF!</definedName>
    <definedName name="PREMIU" localSheetId="15">#REF!</definedName>
    <definedName name="PREMIU" localSheetId="18">#REF!</definedName>
    <definedName name="PREMIU">#REF!</definedName>
    <definedName name="Premium" localSheetId="1">[33]Imports!$O$9:$O$81</definedName>
    <definedName name="PREMIUM" localSheetId="3">#REF!</definedName>
    <definedName name="PREMIUM" localSheetId="2">#REF!</definedName>
    <definedName name="PREMIUM" localSheetId="15">#REF!</definedName>
    <definedName name="PREMIUM" localSheetId="18">#REF!</definedName>
    <definedName name="PREMIUM">#REF!</definedName>
    <definedName name="Prepaid" hidden="1">'[63]Prepaid Sheet'!$A$1</definedName>
    <definedName name="Prepaid_Exp" localSheetId="3">#REF!</definedName>
    <definedName name="Prepaid_Exp" localSheetId="2">#REF!</definedName>
    <definedName name="Prepaid_Exp" localSheetId="15">#REF!</definedName>
    <definedName name="Prepaid_Exp">#REF!</definedName>
    <definedName name="price">'[64]Raw Materials'!$C$6:$AA$1206</definedName>
    <definedName name="PRIN">[65]!PRIN</definedName>
    <definedName name="Principal_Car_Petrol" localSheetId="3">#REF!</definedName>
    <definedName name="Principal_Car_Petrol" localSheetId="2">#REF!</definedName>
    <definedName name="Principal_Car_Petrol" localSheetId="15">#REF!</definedName>
    <definedName name="Principal_Car_Petrol">#REF!</definedName>
    <definedName name="PrincipalCar">[21]Trial!$D$81</definedName>
    <definedName name="_xlnm.Print_Area" localSheetId="1">'Adj entries'!$A$1:$D$46</definedName>
    <definedName name="_xlnm.Print_Area" localSheetId="3">Creditor!$A$1:$M$37</definedName>
    <definedName name="_xlnm.Print_Area" localSheetId="2">DEbtors!$A$1:$M$26</definedName>
    <definedName name="_xlnm.Print_Area" localSheetId="15">'Deferred tax'!$A$1:$J$43</definedName>
    <definedName name="_xlnm.Print_Area" localSheetId="16">DTA!$A$1:$E$43</definedName>
    <definedName name="_xlnm.Print_Area" localSheetId="9">FAS!$A$1:$J$58</definedName>
    <definedName name="_xlnm.Print_Area" localSheetId="11">Finan.inst!$A$1:$H$70</definedName>
    <definedName name="_xlnm.Print_Area" localSheetId="0">Materiality!$A$1:$G$49</definedName>
    <definedName name="_xlnm.Print_Area" localSheetId="17">'NET CAPITAL'!$A$1:$F$68</definedName>
    <definedName name="_xlnm.Print_Area" localSheetId="18">'NET CAPITAL NOTES'!$A$1:$G$50</definedName>
    <definedName name="_xlnm.Print_Area" localSheetId="10">Notes!$A$1:$J$320</definedName>
    <definedName name="_xlnm.Print_Area" localSheetId="13">'Proration of detail Exp.'!$A$1:$H$54</definedName>
    <definedName name="_xlnm.Print_Area" localSheetId="12">Provision!$A$1:$K$49</definedName>
    <definedName name="_xlnm.Print_Area" localSheetId="8">SOCE!$A$1:$G$33</definedName>
    <definedName name="_xlnm.Print_Area" localSheetId="7">SOCF!$A$1:$D$55</definedName>
    <definedName name="_xlnm.Print_Area" localSheetId="6">SOCI!$A$1:$F$42</definedName>
    <definedName name="_xlnm.Print_Area" localSheetId="5">SOFP!$A$1:$E$57</definedName>
    <definedName name="_xlnm.Print_Area" localSheetId="14">'Tax Depreciation Schedule'!$A$1:$J$27</definedName>
    <definedName name="_xlnm.Print_Area" localSheetId="4">Trial!$A$1:$M$210</definedName>
    <definedName name="_xlnm.Print_Area">#REF!</definedName>
    <definedName name="PRINT_AREA_MI" localSheetId="1">#REF!</definedName>
    <definedName name="PRINT_AREA_MI" localSheetId="3">#REF!</definedName>
    <definedName name="PRINT_AREA_MI" localSheetId="2">#REF!</definedName>
    <definedName name="PRINT_AREA_MI" localSheetId="15">#REF!</definedName>
    <definedName name="PRINT_AREA_MI" localSheetId="18">#REF!</definedName>
    <definedName name="PRINT_AREA_MI">#REF!</definedName>
    <definedName name="PRINT_DEF_TAX" localSheetId="1">#REF!</definedName>
    <definedName name="PRINT_DEF_TAX" localSheetId="3">#REF!</definedName>
    <definedName name="PRINT_DEF_TAX" localSheetId="2">#REF!</definedName>
    <definedName name="PRINT_DEF_TAX" localSheetId="15">#REF!</definedName>
    <definedName name="PRINT_DEF_TAX" localSheetId="18">#REF!</definedName>
    <definedName name="PRINT_DEF_TAX">#REF!</definedName>
    <definedName name="PRINT_DETAILS" localSheetId="1">#REF!</definedName>
    <definedName name="PRINT_DETAILS" localSheetId="3">#REF!</definedName>
    <definedName name="PRINT_DETAILS" localSheetId="2">#REF!</definedName>
    <definedName name="PRINT_DETAILS" localSheetId="15">#REF!</definedName>
    <definedName name="PRINT_DETAILS" localSheetId="18">#REF!</definedName>
    <definedName name="PRINT_DETAILS">#REF!</definedName>
    <definedName name="_xlnm.Print_Titles" localSheetId="1">#REF!</definedName>
    <definedName name="_xlnm.Print_Titles" localSheetId="3">Creditor!$1:$11</definedName>
    <definedName name="_xlnm.Print_Titles" localSheetId="2">DEbtors!$10:$11</definedName>
    <definedName name="_xlnm.Print_Titles" localSheetId="15">#REF!</definedName>
    <definedName name="_xlnm.Print_Titles" localSheetId="11">Finan.inst!$1:$2</definedName>
    <definedName name="_xlnm.Print_Titles" localSheetId="18">#REF!</definedName>
    <definedName name="_xlnm.Print_Titles" localSheetId="10">Notes!$1:$5</definedName>
    <definedName name="_xlnm.Print_Titles" localSheetId="13">'Proration of detail Exp.'!$1:$6</definedName>
    <definedName name="_xlnm.Print_Titles" localSheetId="4">Trial!$4:$5</definedName>
    <definedName name="_xlnm.Print_Titles">#REF!</definedName>
    <definedName name="Print_Titles_MI" localSheetId="1">#REF!</definedName>
    <definedName name="Print_Titles_MI" localSheetId="3">#REF!</definedName>
    <definedName name="Print_Titles_MI" localSheetId="2">#REF!</definedName>
    <definedName name="Print_Titles_MI" localSheetId="15">#REF!</definedName>
    <definedName name="Print_Titles_MI">#REF!</definedName>
    <definedName name="Print1">"#REF!"</definedName>
    <definedName name="Print2">"#REF!"</definedName>
    <definedName name="Printing____Publications" localSheetId="3">#REF!</definedName>
    <definedName name="Printing____Publications" localSheetId="2">#REF!</definedName>
    <definedName name="Printing____Publications" localSheetId="15">#REF!</definedName>
    <definedName name="Printing____Publications">#REF!</definedName>
    <definedName name="prodtracking">#REF!</definedName>
    <definedName name="Product">[33]Imports!$H$9:$H$81</definedName>
    <definedName name="PROF.SER">#REF!</definedName>
    <definedName name="Profit_Loss" localSheetId="3">#REF!</definedName>
    <definedName name="Profit_Loss" localSheetId="2">#REF!</definedName>
    <definedName name="Profit_Loss" localSheetId="15">#REF!</definedName>
    <definedName name="Profit_Loss">#REF!</definedName>
    <definedName name="Profit_on_A.B.L._P.L.S._A_c._No._1821___Investments" localSheetId="3">#REF!</definedName>
    <definedName name="Profit_on_A.B.L._P.L.S._A_c._No._1821___Investments" localSheetId="2">#REF!</definedName>
    <definedName name="Profit_on_A.B.L._P.L.S._A_c._No._1821___Investments" localSheetId="15">#REF!</definedName>
    <definedName name="Profit_on_A.B.L._P.L.S._A_c._No._1821___Investments">#REF!</definedName>
    <definedName name="Profit_Proration">#REF!</definedName>
    <definedName name="Profit_Sale_Vehic" localSheetId="3">#REF!</definedName>
    <definedName name="Profit_Sale_Vehic" localSheetId="2">#REF!</definedName>
    <definedName name="Profit_Sale_Vehic" localSheetId="15">#REF!</definedName>
    <definedName name="Profit_Sale_Vehic">#REF!</definedName>
    <definedName name="PROFIT_SPLITUP">[66]JV!#REF!</definedName>
    <definedName name="profitloss">#REF!</definedName>
    <definedName name="ProfitSaleVeh" localSheetId="3">#REF!</definedName>
    <definedName name="ProfitSaleVeh" localSheetId="2">#REF!</definedName>
    <definedName name="ProfitSaleVeh" localSheetId="15">#REF!</definedName>
    <definedName name="ProfitSaleVeh">#REF!</definedName>
    <definedName name="Provident_Funds" localSheetId="3">#REF!</definedName>
    <definedName name="Provident_Funds" localSheetId="2">#REF!</definedName>
    <definedName name="Provident_Funds" localSheetId="15">#REF!</definedName>
    <definedName name="Provident_Funds">#REF!</definedName>
    <definedName name="ProvidentFundPaid">[21]Trial!$D$25</definedName>
    <definedName name="PS">'[3]POWER HOUSE'!$D$22</definedName>
    <definedName name="PTN">'[3]Boiler House'!$D$24</definedName>
    <definedName name="PublicationPrinting">[21]Trial!$D$97</definedName>
    <definedName name="purchase" localSheetId="3">[8]purchase!#REF!</definedName>
    <definedName name="purchase" localSheetId="2">[8]purchase!#REF!</definedName>
    <definedName name="purchase" localSheetId="15">[8]purchase!#REF!</definedName>
    <definedName name="purchase" localSheetId="18">[8]purchase!#REF!</definedName>
    <definedName name="purchase">[8]purchase!#REF!</definedName>
    <definedName name="purchase2000" localSheetId="3">'[67]INCOME 2004'!#REF!</definedName>
    <definedName name="purchase2000" localSheetId="2">'[67]INCOME 2004'!#REF!</definedName>
    <definedName name="purchase2000" localSheetId="15">'[67]INCOME 2004'!#REF!</definedName>
    <definedName name="purchase2000" localSheetId="18">'[67]INCOME 2004'!#REF!</definedName>
    <definedName name="purchase2000">'[67]INCOME 2004'!#REF!</definedName>
    <definedName name="Pwr_fctr">0.5</definedName>
    <definedName name="PwrFctr">0.5</definedName>
    <definedName name="Q">#N/A</definedName>
    <definedName name="Q1B13">[3]Bill!$E$57</definedName>
    <definedName name="QA">'[3]POWER HOUSE'!$D$31</definedName>
    <definedName name="qo12xn3">[3]Electrical!$AG$12</definedName>
    <definedName name="qqq">[68]list!$B$2:$G$3564</definedName>
    <definedName name="qqqqqqqq">#REF!</definedName>
    <definedName name="QS">'[69]WIP-YRN'!$M$6</definedName>
    <definedName name="Qty">[33]Imports!$I$9:$I$81</definedName>
    <definedName name="R_PRDEFF">#REF!</definedName>
    <definedName name="RANGE_1" localSheetId="3">#REF!</definedName>
    <definedName name="RANGE_1" localSheetId="2">#REF!</definedName>
    <definedName name="RANGE_1" localSheetId="15">#REF!</definedName>
    <definedName name="RANGE_1">#REF!</definedName>
    <definedName name="rat">#REF!</definedName>
    <definedName name="Rate">[70]Basis!$B$78</definedName>
    <definedName name="RATE.EXC">#REF!</definedName>
    <definedName name="Rate0">[5]Mst!$F$66</definedName>
    <definedName name="Rate1">[5]Mst!$G$66</definedName>
    <definedName name="Rate10">[5]Mst!#REF!</definedName>
    <definedName name="Rate11">[5]Mst!#REF!</definedName>
    <definedName name="Rate12">[5]Mst!#REF!</definedName>
    <definedName name="Rate13">[5]Mst!#REF!</definedName>
    <definedName name="Rate14">[5]Mst!#REF!</definedName>
    <definedName name="Rate15">[5]Mst!#REF!</definedName>
    <definedName name="Rate16">[5]Mst!#REF!</definedName>
    <definedName name="Rate2">[5]Mst!$H$66</definedName>
    <definedName name="Rate20">[5]Mst!$K$66</definedName>
    <definedName name="rate21">[5]Mst!$L$66</definedName>
    <definedName name="Rate22">[5]Mst!$M$66</definedName>
    <definedName name="Rate23">[5]Mst!$N$66</definedName>
    <definedName name="Rate24">[5]Mst!$O$66</definedName>
    <definedName name="Rate25">[5]Mst!$P$66</definedName>
    <definedName name="Rate26">[5]Mst!$Q$66</definedName>
    <definedName name="Rate27">[5]Mst!$R$66</definedName>
    <definedName name="Rate28">[5]Mst!$S$66</definedName>
    <definedName name="Rate29">[5]Mst!$T$66</definedName>
    <definedName name="Rate3">[5]Mst!$I$66</definedName>
    <definedName name="Rate30">[5]Mst!$U$66</definedName>
    <definedName name="Rate31">[5]Mst!$V$66</definedName>
    <definedName name="Rate32">[5]Mst!$W$66</definedName>
    <definedName name="Rate33">[5]Mst!$X$66</definedName>
    <definedName name="Rate34">[5]Mst!$Y$66</definedName>
    <definedName name="Rate35">[5]Mst!#REF!</definedName>
    <definedName name="Rate36">[5]Mst!$Z$66</definedName>
    <definedName name="Rate37">[5]Mst!$AA$66</definedName>
    <definedName name="Rate38">[5]Mst!$AB$66</definedName>
    <definedName name="Rate39">[5]Mst!$AC$66</definedName>
    <definedName name="Rate4">[5]Mst!#REF!</definedName>
    <definedName name="Rate40">[5]Mst!$AD$66</definedName>
    <definedName name="Rate41">[5]Mst!$AE$66</definedName>
    <definedName name="Rate42">[5]Mst!$AF$66</definedName>
    <definedName name="Rate43">[5]Mst!$AG$66</definedName>
    <definedName name="Rate44">[5]Mst!$AH$66</definedName>
    <definedName name="Rate45">[5]Mst!$AI$66</definedName>
    <definedName name="Rate46">[5]Mst!$AJ$66</definedName>
    <definedName name="Rate47">[5]Mst!$AK$66</definedName>
    <definedName name="Rate48">[5]Mst!$AL$66</definedName>
    <definedName name="Rate49">[5]Mst!$AM$66</definedName>
    <definedName name="Rate50">[5]Mst!$AN$66</definedName>
    <definedName name="Rate51">[5]Mst!$AO$66</definedName>
    <definedName name="Rate52">[5]Mst!$AP$66</definedName>
    <definedName name="Rate53">[5]Mst!$AQ$66</definedName>
    <definedName name="Rate54">[5]Mst!$AR$66</definedName>
    <definedName name="Rate55">[5]Mst!$AS$66</definedName>
    <definedName name="Rate56">[5]Mst!$AT$66</definedName>
    <definedName name="Rate57">[5]Mst!$AU$66</definedName>
    <definedName name="Rate58">[5]Mst!$AV$66</definedName>
    <definedName name="Rate59">[5]Mst!$AW$66</definedName>
    <definedName name="Rate6">[5]Mst!#REF!</definedName>
    <definedName name="Rate60">[5]Mst!$AX$66</definedName>
    <definedName name="Rate61">[5]Mst!$AY$66</definedName>
    <definedName name="Rate62">[5]Mst!$AZ$66</definedName>
    <definedName name="Rate63">[5]Mst!$BA$66</definedName>
    <definedName name="Rate7">[5]Mst!#REF!</definedName>
    <definedName name="Rate8">[5]Mst!#REF!</definedName>
    <definedName name="Rate9">[5]Mst!#REF!</definedName>
    <definedName name="rb">'[18]P&amp;L'!#REF!</definedName>
    <definedName name="Re">#REF!</definedName>
    <definedName name="Re_admission_Fees" localSheetId="3">#REF!</definedName>
    <definedName name="Re_admission_Fees" localSheetId="2">#REF!</definedName>
    <definedName name="Re_admission_Fees" localSheetId="15">#REF!</definedName>
    <definedName name="Re_admission_Fees">#REF!</definedName>
    <definedName name="Reconciliation_of_Additions">'[71]12'!#REF!</definedName>
    <definedName name="_xlnm.Recorder">#REF!</definedName>
    <definedName name="Red.Cap">#REF!</definedName>
    <definedName name="REDCAP" localSheetId="1">#REF!</definedName>
    <definedName name="REDCAP" localSheetId="3">#REF!</definedName>
    <definedName name="REDCAP" localSheetId="2">#REF!</definedName>
    <definedName name="REDCAP" localSheetId="15">#REF!</definedName>
    <definedName name="REDCAP" localSheetId="18">#REF!</definedName>
    <definedName name="REDCAP">#REF!</definedName>
    <definedName name="Ref">#REF!</definedName>
    <definedName name="Registration_Fees" localSheetId="3">#REF!</definedName>
    <definedName name="Registration_Fees" localSheetId="2">#REF!</definedName>
    <definedName name="Registration_Fees" localSheetId="15">#REF!</definedName>
    <definedName name="Registration_Fees">#REF!</definedName>
    <definedName name="Rej_Rate">60</definedName>
    <definedName name="rent">'[16]Break-up'!$D$57</definedName>
    <definedName name="RENT.H.O" localSheetId="3">#REF!</definedName>
    <definedName name="RENT.H.O" localSheetId="2">#REF!</definedName>
    <definedName name="RENT.H.O" localSheetId="15">#REF!</definedName>
    <definedName name="RENT.H.O">#REF!</definedName>
    <definedName name="Rent_Rates" localSheetId="3">#REF!</definedName>
    <definedName name="Rent_Rates" localSheetId="2">#REF!</definedName>
    <definedName name="Rent_Rates" localSheetId="15">#REF!</definedName>
    <definedName name="Rent_Rates">#REF!</definedName>
    <definedName name="REPAIR.H.O" localSheetId="3">#REF!</definedName>
    <definedName name="REPAIR.H.O" localSheetId="2">#REF!</definedName>
    <definedName name="REPAIR.H.O" localSheetId="15">#REF!</definedName>
    <definedName name="REPAIR.H.O">#REF!</definedName>
    <definedName name="Repair_Admin" localSheetId="3">#REF!</definedName>
    <definedName name="Repair_Admin" localSheetId="2">#REF!</definedName>
    <definedName name="Repair_Admin" localSheetId="15">#REF!</definedName>
    <definedName name="Repair_Admin">#REF!</definedName>
    <definedName name="Repair_and_maintenance" localSheetId="3">#REF!</definedName>
    <definedName name="Repair_and_maintenance" localSheetId="2">#REF!</definedName>
    <definedName name="Repair_and_maintenance" localSheetId="15">#REF!</definedName>
    <definedName name="Repair_and_maintenance">#REF!</definedName>
    <definedName name="Repair_Fact" localSheetId="3">#REF!</definedName>
    <definedName name="Repair_Fact" localSheetId="2">#REF!</definedName>
    <definedName name="Repair_Fact" localSheetId="15">#REF!</definedName>
    <definedName name="Repair_Fact">#REF!</definedName>
    <definedName name="REPORT" localSheetId="3">#REF!</definedName>
    <definedName name="REPORT" localSheetId="2">#REF!</definedName>
    <definedName name="REPORT" localSheetId="15">#REF!</definedName>
    <definedName name="REPORT" localSheetId="18">#REF!</definedName>
    <definedName name="REPORT">#REF!</definedName>
    <definedName name="RES" localSheetId="1">[34]pkage01!#REF!</definedName>
    <definedName name="RES" localSheetId="3">#REF!</definedName>
    <definedName name="RES" localSheetId="2">#REF!</definedName>
    <definedName name="RES" localSheetId="15">#REF!</definedName>
    <definedName name="RES" localSheetId="18">#REF!</definedName>
    <definedName name="RES">#REF!</definedName>
    <definedName name="REserv">#REF!</definedName>
    <definedName name="Reserve_Funds" localSheetId="3">#REF!</definedName>
    <definedName name="Reserve_Funds" localSheetId="2">#REF!</definedName>
    <definedName name="Reserve_Funds" localSheetId="15">#REF!</definedName>
    <definedName name="Reserve_Funds">#REF!</definedName>
    <definedName name="RevPBaig">[21]Trial!$D$127</definedName>
    <definedName name="RF" localSheetId="1">[34]pkage01!#REF!</definedName>
    <definedName name="RF" localSheetId="3">#REF!</definedName>
    <definedName name="RF" localSheetId="2">#REF!</definedName>
    <definedName name="RF" localSheetId="15">#REF!</definedName>
    <definedName name="RF" localSheetId="18">#REF!</definedName>
    <definedName name="RF">#REF!</definedName>
    <definedName name="rngend">#REF!</definedName>
    <definedName name="Rngfirst">#REF!</definedName>
    <definedName name="rngforcopy">#REF!</definedName>
    <definedName name="rngforcount">#REF!</definedName>
    <definedName name="rngh">#REF!</definedName>
    <definedName name="rngss">#REF!</definedName>
    <definedName name="Rngtocheck">#REF!</definedName>
    <definedName name="rngtochg">#REF!</definedName>
    <definedName name="rngtodate">#REF!</definedName>
    <definedName name="rngtodate1">#REF!</definedName>
    <definedName name="rngtolook1">#REF!</definedName>
    <definedName name="rngtostart">#REF!</definedName>
    <definedName name="Rohri_Shikarpur_Project">#N/A</definedName>
    <definedName name="round">1</definedName>
    <definedName name="RR" localSheetId="3">[38]CPUR!#REF!</definedName>
    <definedName name="RR" localSheetId="2">[38]CPUR!#REF!</definedName>
    <definedName name="RR" localSheetId="15">[38]CPUR!#REF!</definedName>
    <definedName name="RR">[38]CPUR!#REF!</definedName>
    <definedName name="RULES" localSheetId="3">#REF!</definedName>
    <definedName name="RULES" localSheetId="2">#REF!</definedName>
    <definedName name="RULES" localSheetId="15">#REF!</definedName>
    <definedName name="RULES" localSheetId="18">#REF!</definedName>
    <definedName name="RULES">#REF!</definedName>
    <definedName name="RUN.FIN">#REF!</definedName>
    <definedName name="RUNNINGFINANCE">#N/A</definedName>
    <definedName name="RUNNINGFINANCE_1">#N/A</definedName>
    <definedName name="RUNNINGFINANCE_2">#N/A</definedName>
    <definedName name="RUNNINGFINANCE_3">#N/A</definedName>
    <definedName name="RUNNINGFINANCE_4">#N/A</definedName>
    <definedName name="RUNNINGFINANCE_5">#N/A</definedName>
    <definedName name="RUNNINGFINANCE_6">#N/A</definedName>
    <definedName name="RUNNINGFINANCE_7">#N/A</definedName>
    <definedName name="s" localSheetId="1">'[3]ELEC. METER READINGS(Annex-A)'!$K$89</definedName>
    <definedName name="S">#N/A</definedName>
    <definedName name="sa">[19]ESML_9495!$AP$21</definedName>
    <definedName name="sad">#N/A</definedName>
    <definedName name="salaries" localSheetId="1">'[16]Break-up'!$D$39</definedName>
    <definedName name="Salaries">[15]Overhead!$C$4</definedName>
    <definedName name="SALARY_PAYABLE">#REF!</definedName>
    <definedName name="SALE_FIG" localSheetId="1">#REF!</definedName>
    <definedName name="SALE_FIG" localSheetId="3">#REF!</definedName>
    <definedName name="SALE_FIG" localSheetId="2">#REF!</definedName>
    <definedName name="SALE_FIG" localSheetId="15">#REF!</definedName>
    <definedName name="SALE_FIG" localSheetId="18">#REF!</definedName>
    <definedName name="SALE_FIG">#REF!</definedName>
    <definedName name="sale2000" localSheetId="3">'[67]INCOME 2004'!#REF!</definedName>
    <definedName name="sale2000" localSheetId="2">'[67]INCOME 2004'!#REF!</definedName>
    <definedName name="sale2000" localSheetId="15">'[67]INCOME 2004'!#REF!</definedName>
    <definedName name="sale2000" localSheetId="18">'[67]INCOME 2004'!#REF!</definedName>
    <definedName name="sale2000">'[67]INCOME 2004'!#REF!</definedName>
    <definedName name="SALES" localSheetId="1">#REF!</definedName>
    <definedName name="SALES" localSheetId="3">#REF!</definedName>
    <definedName name="SALES" localSheetId="2">#REF!</definedName>
    <definedName name="SALES" localSheetId="15">#REF!</definedName>
    <definedName name="SALES" localSheetId="18">#REF!</definedName>
    <definedName name="SALES">#REF!</definedName>
    <definedName name="sales99">#REF!</definedName>
    <definedName name="salesschedule">#REF!</definedName>
    <definedName name="samp">#REF!</definedName>
    <definedName name="Sanitation___Supplies" localSheetId="3">#REF!</definedName>
    <definedName name="Sanitation___Supplies" localSheetId="2">#REF!</definedName>
    <definedName name="Sanitation___Supplies" localSheetId="15">#REF!</definedName>
    <definedName name="Sanitation___Supplies">#REF!</definedName>
    <definedName name="saqib">[5]Mst!$C$65</definedName>
    <definedName name="SAVE" localSheetId="1">#REF!</definedName>
    <definedName name="SAVE" localSheetId="3">#REF!</definedName>
    <definedName name="SAVE" localSheetId="2">#REF!</definedName>
    <definedName name="SAVE" localSheetId="15">#REF!</definedName>
    <definedName name="SAVE" localSheetId="18">#REF!</definedName>
    <definedName name="SAVE">#REF!</definedName>
    <definedName name="SBCU">#REF!</definedName>
    <definedName name="SBQT">#REF!</definedName>
    <definedName name="SBT">'[3]POWER HOUSE'!$D$30</definedName>
    <definedName name="SC" localSheetId="1">[34]pkage01!#REF!</definedName>
    <definedName name="SC" localSheetId="3">#REF!</definedName>
    <definedName name="SC" localSheetId="2">#REF!</definedName>
    <definedName name="SC" localSheetId="15">#REF!</definedName>
    <definedName name="SC" localSheetId="18">#REF!</definedName>
    <definedName name="SC">#REF!</definedName>
    <definedName name="SCCU">#REF!</definedName>
    <definedName name="SCExamExpenses">[21]Trial!$D$96</definedName>
    <definedName name="Schedule" localSheetId="3">#REF!</definedName>
    <definedName name="Schedule" localSheetId="2">#REF!</definedName>
    <definedName name="Schedule" localSheetId="15">#REF!</definedName>
    <definedName name="Schedule">#REF!</definedName>
    <definedName name="Schedule2" localSheetId="3">#REF!</definedName>
    <definedName name="Schedule2" localSheetId="2">#REF!</definedName>
    <definedName name="Schedule2" localSheetId="15">#REF!</definedName>
    <definedName name="Schedule2">#REF!</definedName>
    <definedName name="School_Magazine_Stocks" localSheetId="3">#REF!</definedName>
    <definedName name="School_Magazine_Stocks" localSheetId="2">#REF!</definedName>
    <definedName name="School_Magazine_Stocks" localSheetId="15">#REF!</definedName>
    <definedName name="School_Magazine_Stocks">#REF!</definedName>
    <definedName name="Science_Equipments" localSheetId="3">#REF!</definedName>
    <definedName name="Science_Equipments" localSheetId="2">#REF!</definedName>
    <definedName name="Science_Equipments" localSheetId="15">#REF!</definedName>
    <definedName name="Science_Equipments">#REF!</definedName>
    <definedName name="Science_Fees" localSheetId="3">#REF!</definedName>
    <definedName name="Science_Fees" localSheetId="2">#REF!</definedName>
    <definedName name="Science_Fees" localSheetId="15">#REF!</definedName>
    <definedName name="Science_Fees">#REF!</definedName>
    <definedName name="Scouting__Campings" localSheetId="3">#REF!</definedName>
    <definedName name="Scouting__Campings" localSheetId="2">#REF!</definedName>
    <definedName name="Scouting__Campings" localSheetId="15">#REF!</definedName>
    <definedName name="Scouting__Campings">#REF!</definedName>
    <definedName name="SCQT">#REF!</definedName>
    <definedName name="script">'[72]Lead Schedule'!#REF!</definedName>
    <definedName name="sdfasfas">#REF!</definedName>
    <definedName name="sdfg">[73]Acct!#REF!</definedName>
    <definedName name="Sea">#REF!</definedName>
    <definedName name="Securities" localSheetId="3">#REF!</definedName>
    <definedName name="Securities" localSheetId="2">#REF!</definedName>
    <definedName name="Securities" localSheetId="15">#REF!</definedName>
    <definedName name="Securities">#REF!</definedName>
    <definedName name="select1">#REF!</definedName>
    <definedName name="selling">#REF!</definedName>
    <definedName name="Selling_Exp" localSheetId="3">#REF!</definedName>
    <definedName name="Selling_Exp" localSheetId="2">#REF!</definedName>
    <definedName name="Selling_Exp" localSheetId="15">#REF!</definedName>
    <definedName name="Selling_Exp">#REF!</definedName>
    <definedName name="Sep">#REF!</definedName>
    <definedName name="Sep_2K">#REF!</definedName>
    <definedName name="Sep_98">#REF!</definedName>
    <definedName name="SEP_99">#REF!</definedName>
    <definedName name="Sep2K">'[5]P&amp;L'!$BE$3:$BE$5,'[5]P&amp;L'!$BE$7,'[5]P&amp;L'!$BE$9,'[5]P&amp;L'!$BE$10,'[5]P&amp;L'!$BE$12,'[5]P&amp;L'!$BE$14,'[5]P&amp;L'!$BE$16</definedName>
    <definedName name="Service_V_Cost" localSheetId="3">'[74]V-Cost'!#REF!</definedName>
    <definedName name="Service_V_Cost" localSheetId="2">'[74]V-Cost'!#REF!</definedName>
    <definedName name="Service_V_Cost" localSheetId="15">'[74]V-Cost'!#REF!</definedName>
    <definedName name="Service_V_Cost" localSheetId="16">'[74]V-Cost'!#REF!</definedName>
    <definedName name="Service_V_Cost" localSheetId="13">'[74]V-Cost'!#REF!</definedName>
    <definedName name="Service_V_Cost" localSheetId="12">'[74]V-Cost'!#REF!</definedName>
    <definedName name="Service_V_Cost" localSheetId="14">'[74]V-Cost'!#REF!</definedName>
    <definedName name="Service_V_Cost">'[74]V-Cost'!#REF!</definedName>
    <definedName name="ServiceSum" localSheetId="3">#REF!</definedName>
    <definedName name="ServiceSum" localSheetId="2">#REF!</definedName>
    <definedName name="ServiceSum" localSheetId="15">#REF!</definedName>
    <definedName name="ServiceSum" localSheetId="16">#REF!</definedName>
    <definedName name="ServiceSum" localSheetId="13">#REF!</definedName>
    <definedName name="ServiceSum" localSheetId="12">#REF!</definedName>
    <definedName name="ServiceSum" localSheetId="14">#REF!</definedName>
    <definedName name="ServiceSum">#REF!</definedName>
    <definedName name="set">'[75]08'!$AE$1:$AH$60</definedName>
    <definedName name="sga">#REF!</definedName>
    <definedName name="Sh.Cap">#REF!</definedName>
    <definedName name="shakeel">#REF!</definedName>
    <definedName name="sharecapital">#REF!</definedName>
    <definedName name="sheet" localSheetId="3">'[27]Revenue-Fire-Marine-Motor'!#REF!</definedName>
    <definedName name="sheet" localSheetId="2">'[27]Revenue-Fire-Marine-Motor'!#REF!</definedName>
    <definedName name="sheet" localSheetId="15">'[27]Revenue-Fire-Marine-Motor'!#REF!</definedName>
    <definedName name="sheet" localSheetId="18">'[27]Revenue-Fire-Marine-Motor'!#REF!</definedName>
    <definedName name="sheet">'[27]Revenue-Fire-Marine-Motor'!#REF!</definedName>
    <definedName name="shgshgsd">#REF!</definedName>
    <definedName name="ship">#REF!</definedName>
    <definedName name="Showroom_Exp" localSheetId="3">#REF!</definedName>
    <definedName name="Showroom_Exp" localSheetId="2">#REF!</definedName>
    <definedName name="Showroom_Exp" localSheetId="15">#REF!</definedName>
    <definedName name="Showroom_Exp">#REF!</definedName>
    <definedName name="Shpmnt">#REF!</definedName>
    <definedName name="Simens_pakistan_Engineering_Co._Project">#N/A</definedName>
    <definedName name="SIpt">#REF!</definedName>
    <definedName name="siz">#REF!</definedName>
    <definedName name="SizePercentage">'[76]Other Data'!$B$16:$C$44</definedName>
    <definedName name="SJ">#REF!</definedName>
    <definedName name="skjdjhsqjidhqwfje">#REF!</definedName>
    <definedName name="slinger">#REF!</definedName>
    <definedName name="SLS.C.COST.CONSO.." localSheetId="3">#REF!</definedName>
    <definedName name="SLS.C.COST.CONSO.." localSheetId="2">#REF!</definedName>
    <definedName name="SLS.C.COST.CONSO.." localSheetId="15">#REF!</definedName>
    <definedName name="SLS.C.COST.CONSO..">#REF!</definedName>
    <definedName name="SLS.C.COST.H.O" localSheetId="3">#REF!</definedName>
    <definedName name="SLS.C.COST.H.O" localSheetId="2">#REF!</definedName>
    <definedName name="SLS.C.COST.H.O" localSheetId="15">#REF!</definedName>
    <definedName name="SLS.C.COST.H.O">#REF!</definedName>
    <definedName name="SLS.C.COST.PACKARD" localSheetId="3">#REF!</definedName>
    <definedName name="SLS.C.COST.PACKARD" localSheetId="2">#REF!</definedName>
    <definedName name="SLS.C.COST.PACKARD" localSheetId="15">#REF!</definedName>
    <definedName name="SLS.C.COST.PACKARD">#REF!</definedName>
    <definedName name="SLS.CR.D.F.I.D" localSheetId="3">#REF!</definedName>
    <definedName name="SLS.CR.D.F.I.D" localSheetId="2">#REF!</definedName>
    <definedName name="SLS.CR.D.F.I.D" localSheetId="15">#REF!</definedName>
    <definedName name="SLS.CR.D.F.I.D">#REF!</definedName>
    <definedName name="SLS.CR.DGKHAN" localSheetId="3">#REF!</definedName>
    <definedName name="SLS.CR.DGKHAN" localSheetId="2">#REF!</definedName>
    <definedName name="SLS.CR.DGKHAN" localSheetId="15">#REF!</definedName>
    <definedName name="SLS.CR.DGKHAN">#REF!</definedName>
    <definedName name="SLS.CR.EUP" localSheetId="3">#REF!</definedName>
    <definedName name="SLS.CR.EUP" localSheetId="2">#REF!</definedName>
    <definedName name="SLS.CR.EUP" localSheetId="15">#REF!</definedName>
    <definedName name="SLS.CR.EUP">#REF!</definedName>
    <definedName name="SLS.CR.H.O" localSheetId="3">#REF!</definedName>
    <definedName name="SLS.CR.H.O" localSheetId="2">#REF!</definedName>
    <definedName name="SLS.CR.H.O" localSheetId="15">#REF!</definedName>
    <definedName name="SLS.CR.H.O">#REF!</definedName>
    <definedName name="SLS.CR.PACKARD" localSheetId="3">#REF!</definedName>
    <definedName name="SLS.CR.PACKARD" localSheetId="2">#REF!</definedName>
    <definedName name="SLS.CR.PACKARD" localSheetId="15">#REF!</definedName>
    <definedName name="SLS.CR.PACKARD">#REF!</definedName>
    <definedName name="SLS.CR.RNE." localSheetId="3">#REF!</definedName>
    <definedName name="SLS.CR.RNE." localSheetId="2">#REF!</definedName>
    <definedName name="SLS.CR.RNE." localSheetId="15">#REF!</definedName>
    <definedName name="SLS.CR.RNE.">#REF!</definedName>
    <definedName name="SLS.CR.VSC.." localSheetId="3">#REF!</definedName>
    <definedName name="SLS.CR.VSC.." localSheetId="2">#REF!</definedName>
    <definedName name="SLS.CR.VSC.." localSheetId="15">#REF!</definedName>
    <definedName name="SLS.CR.VSC..">#REF!</definedName>
    <definedName name="SLS.MEDICINES.H.O" localSheetId="3">#REF!</definedName>
    <definedName name="SLS.MEDICINES.H.O" localSheetId="2">#REF!</definedName>
    <definedName name="SLS.MEDICINES.H.O" localSheetId="15">#REF!</definedName>
    <definedName name="SLS.MEDICINES.H.O">#REF!</definedName>
    <definedName name="SLS.SALARIES.H.O" localSheetId="3">#REF!</definedName>
    <definedName name="SLS.SALARIES.H.O" localSheetId="2">#REF!</definedName>
    <definedName name="SLS.SALARIES.H.O" localSheetId="15">#REF!</definedName>
    <definedName name="SLS.SALARIES.H.O">#REF!</definedName>
    <definedName name="Smry">#REF!</definedName>
    <definedName name="SNA">#REF!</definedName>
    <definedName name="SNS" localSheetId="1">[34]pkage01!#REF!</definedName>
    <definedName name="SNS" localSheetId="3">#REF!</definedName>
    <definedName name="SNS" localSheetId="2">#REF!</definedName>
    <definedName name="SNS" localSheetId="15">#REF!</definedName>
    <definedName name="SNS" localSheetId="18">#REF!</definedName>
    <definedName name="SNS">#REF!</definedName>
    <definedName name="SOC" localSheetId="1">[34]pkage01!#REF!</definedName>
    <definedName name="SOC" localSheetId="3">#REF!</definedName>
    <definedName name="SOC" localSheetId="2">#REF!</definedName>
    <definedName name="SOC" localSheetId="15">#REF!</definedName>
    <definedName name="SOC" localSheetId="18">#REF!</definedName>
    <definedName name="SOC">#REF!</definedName>
    <definedName name="SOCF" localSheetId="3">#REF!</definedName>
    <definedName name="SOCF" localSheetId="2">#REF!</definedName>
    <definedName name="SOCF" localSheetId="15">#REF!</definedName>
    <definedName name="SOCF">#REF!</definedName>
    <definedName name="SPCU">#REF!</definedName>
    <definedName name="SPdn">#REF!</definedName>
    <definedName name="spec">#REF!</definedName>
    <definedName name="spndl">'[32]Spndl Rtr'!$D$4:$F$37,'[32]Spndl Rtr'!$J$4:$L$16</definedName>
    <definedName name="Sports">[21]Trial!$D$93</definedName>
    <definedName name="Sports_Goods" localSheetId="3">#REF!</definedName>
    <definedName name="Sports_Goods" localSheetId="2">#REF!</definedName>
    <definedName name="Sports_Goods" localSheetId="15">#REF!</definedName>
    <definedName name="Sports_Goods">#REF!</definedName>
    <definedName name="Sports_Tournaments" localSheetId="3">#REF!</definedName>
    <definedName name="Sports_Tournaments" localSheetId="2">#REF!</definedName>
    <definedName name="Sports_Tournaments" localSheetId="15">#REF!</definedName>
    <definedName name="Sports_Tournaments">#REF!</definedName>
    <definedName name="SPQT">#REF!</definedName>
    <definedName name="SR_Exp" localSheetId="3">#REF!</definedName>
    <definedName name="SR_Exp" localSheetId="2">#REF!</definedName>
    <definedName name="SR_Exp" localSheetId="15">#REF!</definedName>
    <definedName name="SR_Exp">#REF!</definedName>
    <definedName name="SS" localSheetId="1">#REF!</definedName>
    <definedName name="ss" localSheetId="3">'[9]Cons. Lead BS'!#REF!</definedName>
    <definedName name="ss" localSheetId="2">'[9]Cons. Lead BS'!#REF!</definedName>
    <definedName name="ss" localSheetId="15">'[9]Cons. Lead BS'!#REF!</definedName>
    <definedName name="ss">'[9]Cons. Lead BS'!#REF!</definedName>
    <definedName name="ST">#REF!</definedName>
    <definedName name="Staff">#REF!</definedName>
    <definedName name="Staff_Entertainment" localSheetId="3">#REF!</definedName>
    <definedName name="Staff_Entertainment" localSheetId="2">#REF!</definedName>
    <definedName name="Staff_Entertainment" localSheetId="15">#REF!</definedName>
    <definedName name="Staff_Entertainment">#REF!</definedName>
    <definedName name="Staff_Income_tax" localSheetId="3">#REF!</definedName>
    <definedName name="Staff_Income_tax" localSheetId="2">#REF!</definedName>
    <definedName name="Staff_Income_tax" localSheetId="15">#REF!</definedName>
    <definedName name="Staff_Income_tax">#REF!</definedName>
    <definedName name="Staff_Loan_A_c" localSheetId="3">#REF!</definedName>
    <definedName name="Staff_Loan_A_c" localSheetId="2">#REF!</definedName>
    <definedName name="Staff_Loan_A_c" localSheetId="15">#REF!</definedName>
    <definedName name="Staff_Loan_A_c">#REF!</definedName>
    <definedName name="Staff_provident_fund" localSheetId="3">#REF!</definedName>
    <definedName name="Staff_provident_fund" localSheetId="2">#REF!</definedName>
    <definedName name="Staff_provident_fund" localSheetId="15">#REF!</definedName>
    <definedName name="Staff_provident_fund">#REF!</definedName>
    <definedName name="Staff_salaries_and_allowances" localSheetId="3">#REF!</definedName>
    <definedName name="Staff_salaries_and_allowances" localSheetId="2">#REF!</definedName>
    <definedName name="Staff_salaries_and_allowances" localSheetId="15">#REF!</definedName>
    <definedName name="Staff_salaries_and_allowances">#REF!</definedName>
    <definedName name="Staff_X_mas_bonus" localSheetId="3">#REF!</definedName>
    <definedName name="Staff_X_mas_bonus" localSheetId="2">#REF!</definedName>
    <definedName name="Staff_X_mas_bonus" localSheetId="15">#REF!</definedName>
    <definedName name="Staff_X_mas_bonus">#REF!</definedName>
    <definedName name="StaffRefreshment">[21]Trial!$D$78</definedName>
    <definedName name="START" localSheetId="3">#REF!</definedName>
    <definedName name="START" localSheetId="2">#REF!</definedName>
    <definedName name="START" localSheetId="15">#REF!</definedName>
    <definedName name="START" localSheetId="18">#REF!</definedName>
    <definedName name="START">#REF!</definedName>
    <definedName name="start1">#REF!</definedName>
    <definedName name="start2">#REF!</definedName>
    <definedName name="start67">#REF!</definedName>
    <definedName name="stat">'[5]P&amp;L'!$D$40</definedName>
    <definedName name="state">#REF!</definedName>
    <definedName name="stationery">'[16]Break-up'!$D$85</definedName>
    <definedName name="Stdc">[5]Mst!$F$69</definedName>
    <definedName name="stdcos">#REF!</definedName>
    <definedName name="stdcos1">#REF!</definedName>
    <definedName name="stdcos2">#REF!</definedName>
    <definedName name="stdcos3">#REF!</definedName>
    <definedName name="Stitching">[21]Trial!$D$124</definedName>
    <definedName name="STL" localSheetId="3">#REF!</definedName>
    <definedName name="STL" localSheetId="2">#REF!</definedName>
    <definedName name="STL" localSheetId="15">#REF!</definedName>
    <definedName name="STL">#REF!</definedName>
    <definedName name="stock" localSheetId="1">#REF!</definedName>
    <definedName name="Stock" localSheetId="3">#REF!</definedName>
    <definedName name="Stock" localSheetId="2">#REF!</definedName>
    <definedName name="Stock" localSheetId="15">#REF!</definedName>
    <definedName name="Stock">#REF!</definedName>
    <definedName name="STOCK.IN.TRADE">#REF!</definedName>
    <definedName name="Stocks">#REF!</definedName>
    <definedName name="Stocksg">#REF!</definedName>
    <definedName name="STOCKSPARE">#N/A</definedName>
    <definedName name="STOCKSPARE_1">#N/A</definedName>
    <definedName name="STOCKSPARE_2">#N/A</definedName>
    <definedName name="STOCKSPARE_3">#N/A</definedName>
    <definedName name="STOCKSPARE_4">#N/A</definedName>
    <definedName name="STOCKSPARE_5">#N/A</definedName>
    <definedName name="STOCKSPARE_6">#N/A</definedName>
    <definedName name="STOCKSPARE_7">#N/A</definedName>
    <definedName name="STOCKTRADE">#N/A</definedName>
    <definedName name="STOCKTRADE_1">#N/A</definedName>
    <definedName name="STOCKTRADE_2">#N/A</definedName>
    <definedName name="STOCKTRADE_3">#N/A</definedName>
    <definedName name="STOCKTRADE_4">#N/A</definedName>
    <definedName name="STOCKTRADE_5">#N/A</definedName>
    <definedName name="STOCKTRADE_6">#N/A</definedName>
    <definedName name="STOCKTRADE_7">#N/A</definedName>
    <definedName name="Str">#REF!</definedName>
    <definedName name="strawberrycream">#REF!</definedName>
    <definedName name="stte">#REF!</definedName>
    <definedName name="Students_Securities" localSheetId="3">#REF!</definedName>
    <definedName name="Students_Securities" localSheetId="2">#REF!</definedName>
    <definedName name="Students_Securities" localSheetId="15">#REF!</definedName>
    <definedName name="Students_Securities">#REF!</definedName>
    <definedName name="Students_Uniform" localSheetId="3">#REF!</definedName>
    <definedName name="Students_Uniform" localSheetId="2">#REF!</definedName>
    <definedName name="Students_Uniform" localSheetId="15">#REF!</definedName>
    <definedName name="Students_Uniform">#REF!</definedName>
    <definedName name="style">#REF!</definedName>
    <definedName name="SU" localSheetId="3">[38]CPUR!#REF!</definedName>
    <definedName name="SU" localSheetId="2">[38]CPUR!#REF!</definedName>
    <definedName name="SU" localSheetId="15">[38]CPUR!#REF!</definedName>
    <definedName name="SU">[38]CPUR!#REF!</definedName>
    <definedName name="Sub_Total">[3]Bill!$E$50</definedName>
    <definedName name="Sui_Gas_Appliances" localSheetId="3">#REF!</definedName>
    <definedName name="Sui_Gas_Appliances" localSheetId="2">#REF!</definedName>
    <definedName name="Sui_Gas_Appliances" localSheetId="15">#REF!</definedName>
    <definedName name="Sui_Gas_Appliances">#REF!</definedName>
    <definedName name="Sui_Gas_Bills" localSheetId="3">#REF!</definedName>
    <definedName name="Sui_Gas_Bills" localSheetId="2">#REF!</definedName>
    <definedName name="Sui_Gas_Bills" localSheetId="15">#REF!</definedName>
    <definedName name="Sui_Gas_Bills">#REF!</definedName>
    <definedName name="SuiGasWood">[21]Trial!$D$75</definedName>
    <definedName name="SUMM">[77]!Main</definedName>
    <definedName name="Summary">[78]Summary!$C$3:$L$41</definedName>
    <definedName name="summery">#REF!</definedName>
    <definedName name="SundriesExpenses">[21]Trial!$D$125</definedName>
    <definedName name="Sundry_Debtor_Receivable" localSheetId="3">#REF!</definedName>
    <definedName name="Sundry_Debtor_Receivable" localSheetId="2">#REF!</definedName>
    <definedName name="Sundry_Debtor_Receivable" localSheetId="15">#REF!</definedName>
    <definedName name="Sundry_Debtor_Receivable">#REF!</definedName>
    <definedName name="t" localSheetId="1">#REF!</definedName>
    <definedName name="t">#N/A</definedName>
    <definedName name="T.DEBTS">#REF!</definedName>
    <definedName name="t1e9">#REF!</definedName>
    <definedName name="T1J29">'[3]Boiler House'!$D$23</definedName>
    <definedName name="t45q8">[24]Mechanical!$D$18</definedName>
    <definedName name="t8n90">'[3]Air Compressor'!$D$21</definedName>
    <definedName name="table">#REF!</definedName>
    <definedName name="tallt">#REF!</definedName>
    <definedName name="tAX" localSheetId="1">[34]pkage01!#REF!</definedName>
    <definedName name="tAX" localSheetId="3">#REF!</definedName>
    <definedName name="tAX" localSheetId="2">#REF!</definedName>
    <definedName name="tAX" localSheetId="15">#REF!</definedName>
    <definedName name="tAX" localSheetId="18">#REF!</definedName>
    <definedName name="tAX">#REF!</definedName>
    <definedName name="tax.expenses" localSheetId="3">#REF!</definedName>
    <definedName name="tax.expenses" localSheetId="2">#REF!</definedName>
    <definedName name="tax.expenses" localSheetId="15">#REF!</definedName>
    <definedName name="tax.expenses">#REF!</definedName>
    <definedName name="TAX_FIG" localSheetId="1">#REF!</definedName>
    <definedName name="TAX_FIG" localSheetId="3">#REF!</definedName>
    <definedName name="TAX_FIG" localSheetId="2">#REF!</definedName>
    <definedName name="TAX_FIG" localSheetId="15">#REF!</definedName>
    <definedName name="TAX_FIG" localSheetId="18">#REF!</definedName>
    <definedName name="TAX_FIG">#REF!</definedName>
    <definedName name="TAX_RATE" localSheetId="1">#REF!</definedName>
    <definedName name="TAX_RATE" localSheetId="3">#REF!</definedName>
    <definedName name="TAX_RATE" localSheetId="2">#REF!</definedName>
    <definedName name="TAX_RATE" localSheetId="15">#REF!</definedName>
    <definedName name="TAX_RATE" localSheetId="18">#REF!</definedName>
    <definedName name="TAX_RATE">#REF!</definedName>
    <definedName name="TAXATION">#REF!</definedName>
    <definedName name="TAXDEPRECIATION" localSheetId="1">#REF!</definedName>
    <definedName name="TAXDEPRECIATION" localSheetId="3">#REF!</definedName>
    <definedName name="TAXDEPRECIATION" localSheetId="2">#REF!</definedName>
    <definedName name="TAXDEPRECIATION" localSheetId="15">#REF!</definedName>
    <definedName name="TAXDEPRECIATION" localSheetId="18">#REF!</definedName>
    <definedName name="TAXDEPRECIATION">#REF!</definedName>
    <definedName name="tb">#N/A</definedName>
    <definedName name="Tbl">#REF!</definedName>
    <definedName name="TEE">'[50]WIP-YRN'!$M$6</definedName>
    <definedName name="Telephone" localSheetId="3">#REF!</definedName>
    <definedName name="Telephone" localSheetId="2">#REF!</definedName>
    <definedName name="Telephone" localSheetId="15">#REF!</definedName>
    <definedName name="Telephone">#REF!</definedName>
    <definedName name="Telephone_Bills" localSheetId="3">#REF!</definedName>
    <definedName name="Telephone_Bills" localSheetId="2">#REF!</definedName>
    <definedName name="Telephone_Bills" localSheetId="15">#REF!</definedName>
    <definedName name="Telephone_Bills">#REF!</definedName>
    <definedName name="TextRefCopyRangeCount" hidden="1">1</definedName>
    <definedName name="Title">[79]Summary!$A$2</definedName>
    <definedName name="TL.REC" localSheetId="3">'[9]Cons. Lead BS'!#REF!</definedName>
    <definedName name="TL.REC" localSheetId="2">'[9]Cons. Lead BS'!#REF!</definedName>
    <definedName name="TL.REC" localSheetId="15">'[9]Cons. Lead BS'!#REF!</definedName>
    <definedName name="TL.REC">'[9]Cons. Lead BS'!#REF!</definedName>
    <definedName name="Total_Amount_Charged">[3]Bill!$C$50</definedName>
    <definedName name="Totals">#REF!,#REF!,#REF!,#REF!</definedName>
    <definedName name="totals2">#REF!,#REF!,#REF!,#REF!,#REF!,#REF!,#REF!,#REF!,#REF!</definedName>
    <definedName name="Tq">'[3]POWER HOUSE'!$D$14</definedName>
    <definedName name="Trade_Debts" localSheetId="3">#REF!</definedName>
    <definedName name="Trade_Debts" localSheetId="2">#REF!</definedName>
    <definedName name="Trade_Debts" localSheetId="15">#REF!</definedName>
    <definedName name="Trade_Debts">#REF!</definedName>
    <definedName name="TRADEDEBT">#N/A</definedName>
    <definedName name="TRADEDEBT_1">#N/A</definedName>
    <definedName name="TRADEDEBT_2">#N/A</definedName>
    <definedName name="TRADEDEBT_3">#N/A</definedName>
    <definedName name="TRADEDEBT_4">#N/A</definedName>
    <definedName name="TRADEDEBT_5">#N/A</definedName>
    <definedName name="TRADEDEBT_6">#N/A</definedName>
    <definedName name="TRADEDEBT_7">#N/A</definedName>
    <definedName name="TRADEDEP">#N/A</definedName>
    <definedName name="TRADEDEP_1">#N/A</definedName>
    <definedName name="TRADEDEP_2">#N/A</definedName>
    <definedName name="TRADEDEP_3">#N/A</definedName>
    <definedName name="TRADEDEP_4">#N/A</definedName>
    <definedName name="TRADEDEP_5">#N/A</definedName>
    <definedName name="TRADEDEP_6">#N/A</definedName>
    <definedName name="TRADEDEP_7">#N/A</definedName>
    <definedName name="Trailbalance">[30]Bill!$HL$26</definedName>
    <definedName name="Transaction_With">#N/A</definedName>
    <definedName name="Transaction_With_1">#N/A</definedName>
    <definedName name="Transaction_With_2">#N/A</definedName>
    <definedName name="Transaction_With_3">#N/A</definedName>
    <definedName name="Transaction_With_4">#N/A</definedName>
    <definedName name="Transaction_With_5">#N/A</definedName>
    <definedName name="Transaction_With_6">#N/A</definedName>
    <definedName name="Transaction_With_7">#N/A</definedName>
    <definedName name="TRAVEL.H.O" localSheetId="3">#REF!</definedName>
    <definedName name="TRAVEL.H.O" localSheetId="2">#REF!</definedName>
    <definedName name="TRAVEL.H.O" localSheetId="15">#REF!</definedName>
    <definedName name="TRAVEL.H.O">#REF!</definedName>
    <definedName name="Traveling" localSheetId="3">'[74]Fix--OH'!#REF!</definedName>
    <definedName name="Traveling" localSheetId="2">'[74]Fix--OH'!#REF!</definedName>
    <definedName name="Traveling" localSheetId="15">'[74]Fix--OH'!#REF!</definedName>
    <definedName name="Traveling" localSheetId="16">'[74]Fix--OH'!#REF!</definedName>
    <definedName name="Traveling" localSheetId="13">'[74]Fix--OH'!#REF!</definedName>
    <definedName name="Traveling" localSheetId="12">'[74]Fix--OH'!#REF!</definedName>
    <definedName name="Traveling" localSheetId="14">'[74]Fix--OH'!#REF!</definedName>
    <definedName name="Traveling">'[74]Fix--OH'!#REF!</definedName>
    <definedName name="Traveling_Admin" localSheetId="3">#REF!</definedName>
    <definedName name="Traveling_Admin" localSheetId="2">#REF!</definedName>
    <definedName name="Traveling_Admin" localSheetId="15">#REF!</definedName>
    <definedName name="Traveling_Admin">#REF!</definedName>
    <definedName name="Traveling_and_Conveyance" localSheetId="3">#REF!</definedName>
    <definedName name="Traveling_and_Conveyance" localSheetId="2">#REF!</definedName>
    <definedName name="Traveling_and_Conveyance" localSheetId="15">#REF!</definedName>
    <definedName name="Traveling_and_Conveyance">#REF!</definedName>
    <definedName name="Traveling_Veh" localSheetId="3">#REF!</definedName>
    <definedName name="Traveling_Veh" localSheetId="2">#REF!</definedName>
    <definedName name="Traveling_Veh" localSheetId="15">#REF!</definedName>
    <definedName name="Traveling_Veh">#REF!</definedName>
    <definedName name="travelling" localSheetId="1">'[16]Break-up'!$D$49</definedName>
    <definedName name="Travelling">[21]Trial!$D$80</definedName>
    <definedName name="Trial" localSheetId="1">#REF!</definedName>
    <definedName name="Trial">'[80]Trial Balance'!$A$1:$E$204</definedName>
    <definedName name="Tst">#REF!</definedName>
    <definedName name="TT10C">"#REF!"</definedName>
    <definedName name="TT10C_1">"#REF!"</definedName>
    <definedName name="TT10C_2">"#REF!"</definedName>
    <definedName name="TT10C_3">"#REF!"</definedName>
    <definedName name="TT10C_4">"#REF!"</definedName>
    <definedName name="TT10C_5">"#REF!"</definedName>
    <definedName name="TT10C_6">"#REF!"</definedName>
    <definedName name="TT10C_7">"#REF!"</definedName>
    <definedName name="TT10D">"#REF!"</definedName>
    <definedName name="TT10D_1">"#REF!"</definedName>
    <definedName name="TT10D_2">"#REF!"</definedName>
    <definedName name="TT10D_3">"#REF!"</definedName>
    <definedName name="TT10D_4">"#REF!"</definedName>
    <definedName name="TT10D_5">"#REF!"</definedName>
    <definedName name="TT10D_6">"#REF!"</definedName>
    <definedName name="TT10D_7">"#REF!"</definedName>
    <definedName name="TT11C">"#REF!"</definedName>
    <definedName name="TT11C_1">"#REF!"</definedName>
    <definedName name="TT11C_2">"#REF!"</definedName>
    <definedName name="TT11C_3">"#REF!"</definedName>
    <definedName name="TT11C_4">"#REF!"</definedName>
    <definedName name="TT11C_5">"#REF!"</definedName>
    <definedName name="TT11C_6">"#REF!"</definedName>
    <definedName name="TT11C_7">"#REF!"</definedName>
    <definedName name="TT11D">"#REF!"</definedName>
    <definedName name="TT11D_1">"#REF!"</definedName>
    <definedName name="TT11D_2">"#REF!"</definedName>
    <definedName name="TT11D_3">"#REF!"</definedName>
    <definedName name="TT11D_4">"#REF!"</definedName>
    <definedName name="TT11D_5">"#REF!"</definedName>
    <definedName name="TT11D_6">"#REF!"</definedName>
    <definedName name="TT11D_7">"#REF!"</definedName>
    <definedName name="TT12C">"#REF!"</definedName>
    <definedName name="TT12C_1">"#REF!"</definedName>
    <definedName name="TT12C_2">"#REF!"</definedName>
    <definedName name="TT12C_3">"#REF!"</definedName>
    <definedName name="TT12C_4">"#REF!"</definedName>
    <definedName name="TT12C_5">"#REF!"</definedName>
    <definedName name="TT12C_6">"#REF!"</definedName>
    <definedName name="TT12C_7">"#REF!"</definedName>
    <definedName name="TT12D">"#REF!"</definedName>
    <definedName name="TT12D_1">"#REF!"</definedName>
    <definedName name="TT12D_2">"#REF!"</definedName>
    <definedName name="TT12D_3">"#REF!"</definedName>
    <definedName name="TT12D_4">"#REF!"</definedName>
    <definedName name="TT12D_5">"#REF!"</definedName>
    <definedName name="TT12D_6">"#REF!"</definedName>
    <definedName name="TT12D_7">"#REF!"</definedName>
    <definedName name="TT13C">"#REF!"</definedName>
    <definedName name="TT13C_1">"#REF!"</definedName>
    <definedName name="TT13C_2">"#REF!"</definedName>
    <definedName name="TT13C_3">"#REF!"</definedName>
    <definedName name="TT13C_4">"#REF!"</definedName>
    <definedName name="TT13C_5">"#REF!"</definedName>
    <definedName name="TT13C_6">"#REF!"</definedName>
    <definedName name="TT13C_7">"#REF!"</definedName>
    <definedName name="TT13D">"#REF!"</definedName>
    <definedName name="TT13D_1">"#REF!"</definedName>
    <definedName name="TT13D_2">"#REF!"</definedName>
    <definedName name="TT13D_3">"#REF!"</definedName>
    <definedName name="TT13D_4">"#REF!"</definedName>
    <definedName name="TT13D_5">"#REF!"</definedName>
    <definedName name="TT13D_6">"#REF!"</definedName>
    <definedName name="TT13D_7">"#REF!"</definedName>
    <definedName name="TT14C">"#REF!"</definedName>
    <definedName name="TT14C_1">"#REF!"</definedName>
    <definedName name="TT14C_2">"#REF!"</definedName>
    <definedName name="TT14C_3">"#REF!"</definedName>
    <definedName name="TT14C_4">"#REF!"</definedName>
    <definedName name="TT14C_5">"#REF!"</definedName>
    <definedName name="TT14C_6">"#REF!"</definedName>
    <definedName name="TT14C_7">"#REF!"</definedName>
    <definedName name="TT14D">"#REF!"</definedName>
    <definedName name="TT14D_1">"#REF!"</definedName>
    <definedName name="TT14D_2">"#REF!"</definedName>
    <definedName name="TT14D_3">"#REF!"</definedName>
    <definedName name="TT14D_4">"#REF!"</definedName>
    <definedName name="TT14D_5">"#REF!"</definedName>
    <definedName name="TT14D_6">"#REF!"</definedName>
    <definedName name="TT14D_7">"#REF!"</definedName>
    <definedName name="TT15C">"#REF!"</definedName>
    <definedName name="TT15C_1">"#REF!"</definedName>
    <definedName name="TT15C_2">"#REF!"</definedName>
    <definedName name="TT15C_3">"#REF!"</definedName>
    <definedName name="TT15C_4">"#REF!"</definedName>
    <definedName name="TT15C_5">"#REF!"</definedName>
    <definedName name="TT15C_6">"#REF!"</definedName>
    <definedName name="TT15C_7">"#REF!"</definedName>
    <definedName name="TT15D">"#REF!"</definedName>
    <definedName name="TT15D_1">"#REF!"</definedName>
    <definedName name="TT15D_2">"#REF!"</definedName>
    <definedName name="TT15D_3">"#REF!"</definedName>
    <definedName name="TT15D_4">"#REF!"</definedName>
    <definedName name="TT15D_5">"#REF!"</definedName>
    <definedName name="TT15D_6">"#REF!"</definedName>
    <definedName name="TT15D_7">"#REF!"</definedName>
    <definedName name="TT16C">"#REF!"</definedName>
    <definedName name="TT16C_1">"#REF!"</definedName>
    <definedName name="TT16C_2">"#REF!"</definedName>
    <definedName name="TT16C_3">"#REF!"</definedName>
    <definedName name="TT16C_4">"#REF!"</definedName>
    <definedName name="TT16C_5">"#REF!"</definedName>
    <definedName name="TT16C_6">"#REF!"</definedName>
    <definedName name="TT16C_7">"#REF!"</definedName>
    <definedName name="TT16D">"#REF!"</definedName>
    <definedName name="TT16D_1">"#REF!"</definedName>
    <definedName name="TT16D_2">"#REF!"</definedName>
    <definedName name="TT16D_3">"#REF!"</definedName>
    <definedName name="TT16D_4">"#REF!"</definedName>
    <definedName name="TT16D_5">"#REF!"</definedName>
    <definedName name="TT16D_6">"#REF!"</definedName>
    <definedName name="TT16D_7">"#REF!"</definedName>
    <definedName name="TT17C">"#REF!"</definedName>
    <definedName name="TT17C_1">"#REF!"</definedName>
    <definedName name="TT17C_2">"#REF!"</definedName>
    <definedName name="TT17C_3">"#REF!"</definedName>
    <definedName name="TT17C_4">"#REF!"</definedName>
    <definedName name="TT17C_5">"#REF!"</definedName>
    <definedName name="TT17C_6">"#REF!"</definedName>
    <definedName name="TT17C_7">"#REF!"</definedName>
    <definedName name="TT17D">"#REF!"</definedName>
    <definedName name="TT17D_1">"#REF!"</definedName>
    <definedName name="TT17D_2">"#REF!"</definedName>
    <definedName name="TT17D_3">"#REF!"</definedName>
    <definedName name="TT17D_4">"#REF!"</definedName>
    <definedName name="TT17D_5">"#REF!"</definedName>
    <definedName name="TT17D_6">"#REF!"</definedName>
    <definedName name="TT17D_7">"#REF!"</definedName>
    <definedName name="TT18C">"#REF!"</definedName>
    <definedName name="TT18C_1">"#REF!"</definedName>
    <definedName name="TT18C_2">"#REF!"</definedName>
    <definedName name="TT18C_3">"#REF!"</definedName>
    <definedName name="TT18C_4">"#REF!"</definedName>
    <definedName name="TT18C_5">"#REF!"</definedName>
    <definedName name="TT18C_6">"#REF!"</definedName>
    <definedName name="TT18C_7">"#REF!"</definedName>
    <definedName name="TT18D">"#REF!"</definedName>
    <definedName name="TT18D_1">"#REF!"</definedName>
    <definedName name="TT18D_2">"#REF!"</definedName>
    <definedName name="TT18D_3">"#REF!"</definedName>
    <definedName name="TT18D_4">"#REF!"</definedName>
    <definedName name="TT18D_5">"#REF!"</definedName>
    <definedName name="TT18D_6">"#REF!"</definedName>
    <definedName name="TT18D_7">"#REF!"</definedName>
    <definedName name="TT19C">"#REF!"</definedName>
    <definedName name="TT19C_1">"#REF!"</definedName>
    <definedName name="TT19C_2">"#REF!"</definedName>
    <definedName name="TT19C_3">"#REF!"</definedName>
    <definedName name="TT19C_4">"#REF!"</definedName>
    <definedName name="TT19C_5">"#REF!"</definedName>
    <definedName name="TT19C_6">"#REF!"</definedName>
    <definedName name="TT19C_7">"#REF!"</definedName>
    <definedName name="TT19D">"#REF!"</definedName>
    <definedName name="TT19D_1">"#REF!"</definedName>
    <definedName name="TT19D_2">"#REF!"</definedName>
    <definedName name="TT19D_3">"#REF!"</definedName>
    <definedName name="TT19D_4">"#REF!"</definedName>
    <definedName name="TT19D_5">"#REF!"</definedName>
    <definedName name="TT19D_6">"#REF!"</definedName>
    <definedName name="TT19D_7">"#REF!"</definedName>
    <definedName name="TT1C">"#REF!"</definedName>
    <definedName name="TT1C_1">"#REF!"</definedName>
    <definedName name="TT1C_2">"#REF!"</definedName>
    <definedName name="TT1C_3">"#REF!"</definedName>
    <definedName name="TT1C_4">"#REF!"</definedName>
    <definedName name="TT1C_5">"#REF!"</definedName>
    <definedName name="TT1C_6">"#REF!"</definedName>
    <definedName name="TT1C_7">"#REF!"</definedName>
    <definedName name="TT1D">"#REF!"</definedName>
    <definedName name="TT1D_1">"#REF!"</definedName>
    <definedName name="TT1D_2">"#REF!"</definedName>
    <definedName name="TT1D_3">"#REF!"</definedName>
    <definedName name="TT1D_4">"#REF!"</definedName>
    <definedName name="TT1D_5">"#REF!"</definedName>
    <definedName name="TT1D_6">"#REF!"</definedName>
    <definedName name="TT1D_7">"#REF!"</definedName>
    <definedName name="TT20C">"#REF!"</definedName>
    <definedName name="TT20C_1">"#REF!"</definedName>
    <definedName name="TT20C_2">"#REF!"</definedName>
    <definedName name="TT20C_3">"#REF!"</definedName>
    <definedName name="TT20C_4">"#REF!"</definedName>
    <definedName name="TT20C_5">"#REF!"</definedName>
    <definedName name="TT20C_6">"#REF!"</definedName>
    <definedName name="TT20C_7">"#REF!"</definedName>
    <definedName name="TT20D">"#REF!"</definedName>
    <definedName name="TT20D_1">"#REF!"</definedName>
    <definedName name="TT20D_2">"#REF!"</definedName>
    <definedName name="TT20D_3">"#REF!"</definedName>
    <definedName name="TT20D_4">"#REF!"</definedName>
    <definedName name="TT20D_5">"#REF!"</definedName>
    <definedName name="TT20D_6">"#REF!"</definedName>
    <definedName name="TT20D_7">"#REF!"</definedName>
    <definedName name="TT21C">"#REF!"</definedName>
    <definedName name="TT21C_1">"#REF!"</definedName>
    <definedName name="TT21C_2">"#REF!"</definedName>
    <definedName name="TT21C_3">"#REF!"</definedName>
    <definedName name="TT21C_4">"#REF!"</definedName>
    <definedName name="TT21C_5">"#REF!"</definedName>
    <definedName name="TT21C_6">"#REF!"</definedName>
    <definedName name="TT21C_7">"#REF!"</definedName>
    <definedName name="TT21D">"#REF!"</definedName>
    <definedName name="TT21D_1">"#REF!"</definedName>
    <definedName name="TT21D_2">"#REF!"</definedName>
    <definedName name="TT21D_3">"#REF!"</definedName>
    <definedName name="TT21D_4">"#REF!"</definedName>
    <definedName name="TT21D_5">"#REF!"</definedName>
    <definedName name="TT21D_6">"#REF!"</definedName>
    <definedName name="TT21D_7">"#REF!"</definedName>
    <definedName name="TT22C">"#REF!"</definedName>
    <definedName name="TT22C_1">"#REF!"</definedName>
    <definedName name="TT22C_2">"#REF!"</definedName>
    <definedName name="TT22C_3">"#REF!"</definedName>
    <definedName name="TT22C_4">"#REF!"</definedName>
    <definedName name="TT22C_5">"#REF!"</definedName>
    <definedName name="TT22C_6">"#REF!"</definedName>
    <definedName name="TT22C_7">"#REF!"</definedName>
    <definedName name="TT22D">"#REF!"</definedName>
    <definedName name="TT22D_1">"#REF!"</definedName>
    <definedName name="TT22D_2">"#REF!"</definedName>
    <definedName name="TT22D_3">"#REF!"</definedName>
    <definedName name="TT22D_4">"#REF!"</definedName>
    <definedName name="TT22D_5">"#REF!"</definedName>
    <definedName name="TT22D_6">"#REF!"</definedName>
    <definedName name="TT22D_7">"#REF!"</definedName>
    <definedName name="TT23C">"#REF!"</definedName>
    <definedName name="TT23C_1">"#REF!"</definedName>
    <definedName name="TT23C_2">"#REF!"</definedName>
    <definedName name="TT23C_3">"#REF!"</definedName>
    <definedName name="TT23C_4">"#REF!"</definedName>
    <definedName name="TT23C_5">"#REF!"</definedName>
    <definedName name="TT23C_6">"#REF!"</definedName>
    <definedName name="TT23C_7">"#REF!"</definedName>
    <definedName name="TT23D">"#REF!"</definedName>
    <definedName name="TT23D_1">"#REF!"</definedName>
    <definedName name="TT23D_2">"#REF!"</definedName>
    <definedName name="TT23D_3">"#REF!"</definedName>
    <definedName name="TT23D_4">"#REF!"</definedName>
    <definedName name="TT23D_5">"#REF!"</definedName>
    <definedName name="TT23D_6">"#REF!"</definedName>
    <definedName name="TT23D_7">"#REF!"</definedName>
    <definedName name="TT24C">"#REF!"</definedName>
    <definedName name="TT24C_1">"#REF!"</definedName>
    <definedName name="TT24C_2">"#REF!"</definedName>
    <definedName name="TT24C_3">"#REF!"</definedName>
    <definedName name="TT24C_4">"#REF!"</definedName>
    <definedName name="TT24C_5">"#REF!"</definedName>
    <definedName name="TT24C_6">"#REF!"</definedName>
    <definedName name="TT24C_7">"#REF!"</definedName>
    <definedName name="TT24D">"#REF!"</definedName>
    <definedName name="TT24D_1">"#REF!"</definedName>
    <definedName name="TT24D_2">"#REF!"</definedName>
    <definedName name="TT24D_3">"#REF!"</definedName>
    <definedName name="TT24D_4">"#REF!"</definedName>
    <definedName name="TT24D_5">"#REF!"</definedName>
    <definedName name="TT24D_6">"#REF!"</definedName>
    <definedName name="TT24D_7">"#REF!"</definedName>
    <definedName name="TT2C">"#REF!"</definedName>
    <definedName name="TT2C_1">"#REF!"</definedName>
    <definedName name="TT2C_2">"#REF!"</definedName>
    <definedName name="TT2C_3">"#REF!"</definedName>
    <definedName name="TT2C_4">"#REF!"</definedName>
    <definedName name="TT2C_5">"#REF!"</definedName>
    <definedName name="TT2C_6">"#REF!"</definedName>
    <definedName name="TT2C_7">"#REF!"</definedName>
    <definedName name="TT2D">"#REF!"</definedName>
    <definedName name="TT2D_1">"#REF!"</definedName>
    <definedName name="TT2D_2">"#REF!"</definedName>
    <definedName name="TT2D_3">"#REF!"</definedName>
    <definedName name="TT2D_4">"#REF!"</definedName>
    <definedName name="TT2D_5">"#REF!"</definedName>
    <definedName name="TT2D_6">"#REF!"</definedName>
    <definedName name="TT2D_7">"#REF!"</definedName>
    <definedName name="tt3ac">"#REF!"</definedName>
    <definedName name="tt3ac_1">"#REF!"</definedName>
    <definedName name="tt3ac_2">"#REF!"</definedName>
    <definedName name="tt3ac_3">"#REF!"</definedName>
    <definedName name="tt3ac_4">"#REF!"</definedName>
    <definedName name="tt3ac_5">"#REF!"</definedName>
    <definedName name="tt3ac_6">"#REF!"</definedName>
    <definedName name="tt3ac_7">"#REF!"</definedName>
    <definedName name="tt3ad">"#REF!"</definedName>
    <definedName name="tt3ad_1">"#REF!"</definedName>
    <definedName name="tt3ad_2">"#REF!"</definedName>
    <definedName name="tt3ad_3">"#REF!"</definedName>
    <definedName name="tt3ad_4">"#REF!"</definedName>
    <definedName name="tt3ad_5">"#REF!"</definedName>
    <definedName name="tt3ad_6">"#REF!"</definedName>
    <definedName name="tt3ad_7">"#REF!"</definedName>
    <definedName name="TT3C">"#REF!"</definedName>
    <definedName name="TT3C_1">"#REF!"</definedName>
    <definedName name="TT3C_2">"#REF!"</definedName>
    <definedName name="TT3C_3">"#REF!"</definedName>
    <definedName name="TT3C_4">"#REF!"</definedName>
    <definedName name="TT3C_5">"#REF!"</definedName>
    <definedName name="TT3C_6">"#REF!"</definedName>
    <definedName name="TT3C_7">"#REF!"</definedName>
    <definedName name="TT3D">"#REF!"</definedName>
    <definedName name="TT3D_1">"#REF!"</definedName>
    <definedName name="TT3D_2">"#REF!"</definedName>
    <definedName name="TT3D_3">"#REF!"</definedName>
    <definedName name="TT3D_4">"#REF!"</definedName>
    <definedName name="TT3D_5">"#REF!"</definedName>
    <definedName name="TT3D_6">"#REF!"</definedName>
    <definedName name="TT3D_7">"#REF!"</definedName>
    <definedName name="TT4C">"#REF!"</definedName>
    <definedName name="TT4C_1">"#REF!"</definedName>
    <definedName name="TT4C_2">"#REF!"</definedName>
    <definedName name="TT4C_3">"#REF!"</definedName>
    <definedName name="TT4C_4">"#REF!"</definedName>
    <definedName name="TT4C_5">"#REF!"</definedName>
    <definedName name="TT4C_6">"#REF!"</definedName>
    <definedName name="TT4C_7">"#REF!"</definedName>
    <definedName name="TT4D">"#REF!"</definedName>
    <definedName name="TT4D_1">"#REF!"</definedName>
    <definedName name="TT4D_2">"#REF!"</definedName>
    <definedName name="TT4D_3">"#REF!"</definedName>
    <definedName name="TT4D_4">"#REF!"</definedName>
    <definedName name="TT4D_5">"#REF!"</definedName>
    <definedName name="TT4D_6">"#REF!"</definedName>
    <definedName name="TT4D_7">"#REF!"</definedName>
    <definedName name="TT5C">"#REF!"</definedName>
    <definedName name="TT5C_1">"#REF!"</definedName>
    <definedName name="TT5C_2">"#REF!"</definedName>
    <definedName name="TT5C_3">"#REF!"</definedName>
    <definedName name="TT5C_4">"#REF!"</definedName>
    <definedName name="TT5C_5">"#REF!"</definedName>
    <definedName name="TT5C_6">"#REF!"</definedName>
    <definedName name="TT5C_7">"#REF!"</definedName>
    <definedName name="TT5D">"#REF!"</definedName>
    <definedName name="TT5D_1">"#REF!"</definedName>
    <definedName name="TT5D_2">"#REF!"</definedName>
    <definedName name="TT5D_3">"#REF!"</definedName>
    <definedName name="TT5D_4">"#REF!"</definedName>
    <definedName name="TT5D_5">"#REF!"</definedName>
    <definedName name="TT5D_6">"#REF!"</definedName>
    <definedName name="TT5D_7">"#REF!"</definedName>
    <definedName name="TT6C">"#REF!"</definedName>
    <definedName name="TT6C_1">"#REF!"</definedName>
    <definedName name="TT6C_2">"#REF!"</definedName>
    <definedName name="TT6C_3">"#REF!"</definedName>
    <definedName name="TT6C_4">"#REF!"</definedName>
    <definedName name="TT6C_5">"#REF!"</definedName>
    <definedName name="TT6C_6">"#REF!"</definedName>
    <definedName name="TT6C_7">"#REF!"</definedName>
    <definedName name="TT6D">"#REF!"</definedName>
    <definedName name="TT6D_1">"#REF!"</definedName>
    <definedName name="TT6D_2">"#REF!"</definedName>
    <definedName name="TT6D_3">"#REF!"</definedName>
    <definedName name="TT6D_4">"#REF!"</definedName>
    <definedName name="TT6D_5">"#REF!"</definedName>
    <definedName name="TT6D_6">"#REF!"</definedName>
    <definedName name="TT6D_7">"#REF!"</definedName>
    <definedName name="TT7C">"#REF!"</definedName>
    <definedName name="TT7C_1">"#REF!"</definedName>
    <definedName name="TT7C_2">"#REF!"</definedName>
    <definedName name="TT7C_3">"#REF!"</definedName>
    <definedName name="TT7C_4">"#REF!"</definedName>
    <definedName name="TT7C_5">"#REF!"</definedName>
    <definedName name="TT7C_6">"#REF!"</definedName>
    <definedName name="TT7C_7">"#REF!"</definedName>
    <definedName name="TT7D">"#REF!"</definedName>
    <definedName name="TT7D_1">"#REF!"</definedName>
    <definedName name="TT7D_2">"#REF!"</definedName>
    <definedName name="TT7D_3">"#REF!"</definedName>
    <definedName name="TT7D_4">"#REF!"</definedName>
    <definedName name="TT7D_5">"#REF!"</definedName>
    <definedName name="TT7D_6">"#REF!"</definedName>
    <definedName name="TT7D_7">"#REF!"</definedName>
    <definedName name="TT8C">"#REF!"</definedName>
    <definedName name="TT8C_1">"#REF!"</definedName>
    <definedName name="TT8C_2">"#REF!"</definedName>
    <definedName name="TT8C_3">"#REF!"</definedName>
    <definedName name="TT8C_4">"#REF!"</definedName>
    <definedName name="TT8C_5">"#REF!"</definedName>
    <definedName name="TT8C_6">"#REF!"</definedName>
    <definedName name="TT8C_7">"#REF!"</definedName>
    <definedName name="TT8D">"#REF!"</definedName>
    <definedName name="TT8D_1">"#REF!"</definedName>
    <definedName name="TT8D_2">"#REF!"</definedName>
    <definedName name="TT8D_3">"#REF!"</definedName>
    <definedName name="TT8D_4">"#REF!"</definedName>
    <definedName name="TT8D_5">"#REF!"</definedName>
    <definedName name="TT8D_6">"#REF!"</definedName>
    <definedName name="TT8D_7">"#REF!"</definedName>
    <definedName name="TT9C">"#REF!"</definedName>
    <definedName name="TT9C_1">"#REF!"</definedName>
    <definedName name="TT9C_2">"#REF!"</definedName>
    <definedName name="TT9C_3">"#REF!"</definedName>
    <definedName name="TT9C_4">"#REF!"</definedName>
    <definedName name="TT9C_5">"#REF!"</definedName>
    <definedName name="TT9C_6">"#REF!"</definedName>
    <definedName name="TT9C_7">"#REF!"</definedName>
    <definedName name="TT9D">"#REF!"</definedName>
    <definedName name="TT9D_1">"#REF!"</definedName>
    <definedName name="TT9D_2">"#REF!"</definedName>
    <definedName name="TT9D_3">"#REF!"</definedName>
    <definedName name="TT9D_4">"#REF!"</definedName>
    <definedName name="TT9D_5">"#REF!"</definedName>
    <definedName name="TT9D_6">"#REF!"</definedName>
    <definedName name="TT9D_7">"#REF!"</definedName>
    <definedName name="tts">#REF!</definedName>
    <definedName name="Tuition_Fees" localSheetId="3">#REF!</definedName>
    <definedName name="Tuition_Fees" localSheetId="2">#REF!</definedName>
    <definedName name="Tuition_Fees" localSheetId="15">#REF!</definedName>
    <definedName name="Tuition_Fees">#REF!</definedName>
    <definedName name="TURNOVERTAX">#N/A</definedName>
    <definedName name="TURNOVERTAX_1">#N/A</definedName>
    <definedName name="TURNOVERTAX_2">#N/A</definedName>
    <definedName name="TURNOVERTAX_3">#N/A</definedName>
    <definedName name="TURNOVERTAX_4">#N/A</definedName>
    <definedName name="TURNOVERTAX_5">#N/A</definedName>
    <definedName name="TURNOVERTAX_6">#N/A</definedName>
    <definedName name="TURNOVERTAX_7">#N/A</definedName>
    <definedName name="tv45s9">[3]Mechanical!$D$21</definedName>
    <definedName name="TVT">'[3]Boiler House'!$D$14</definedName>
    <definedName name="TWO" localSheetId="3">#REF!</definedName>
    <definedName name="TWO" localSheetId="2">#REF!</definedName>
    <definedName name="TWO" localSheetId="15">#REF!</definedName>
    <definedName name="TWO" localSheetId="16">#REF!</definedName>
    <definedName name="TWO" localSheetId="11">#REF!</definedName>
    <definedName name="TWO" localSheetId="13">#REF!</definedName>
    <definedName name="TWO" localSheetId="12">#REF!</definedName>
    <definedName name="TWO" localSheetId="14">#REF!</definedName>
    <definedName name="TWO">#REF!</definedName>
    <definedName name="u" localSheetId="1">'[3]Hot Water( Annex-G)'!$H$9</definedName>
    <definedName name="U" localSheetId="3">'[9]Cons. Lead BS'!#REF!</definedName>
    <definedName name="U" localSheetId="2">'[9]Cons. Lead BS'!#REF!</definedName>
    <definedName name="U" localSheetId="15">'[9]Cons. Lead BS'!#REF!</definedName>
    <definedName name="U" localSheetId="11">'[9]Cons. Lead BS'!#REF!</definedName>
    <definedName name="U">'[9]Cons. Lead BS'!#REF!</definedName>
    <definedName name="U12V30">[30]Bill!$D$85</definedName>
    <definedName name="u3x24">'[42]Air Conditioner'!$D$16</definedName>
    <definedName name="u8w3">#REF!</definedName>
    <definedName name="uc56qn3">[30]Electrical!$AH$15</definedName>
    <definedName name="Ucst">#REF!,#REF!</definedName>
    <definedName name="UNAPPROPRIATEDPROFIT">#N/A</definedName>
    <definedName name="UNAPPROPRIATEDPROFIT_1">#N/A</definedName>
    <definedName name="UNAPPROPRIATEDPROFIT_2">#N/A</definedName>
    <definedName name="UNAPPROPRIATEDPROFIT_3">#N/A</definedName>
    <definedName name="UNAPPROPRIATEDPROFIT_4">#N/A</definedName>
    <definedName name="UNAPPROPRIATEDPROFIT_5">#N/A</definedName>
    <definedName name="UNAPPROPRIATEDPROFIT_6">#N/A</definedName>
    <definedName name="UNAPPROPRIATEDPROFIT_7">#N/A</definedName>
    <definedName name="UniformJuniorStaff">[21]Trial!$D$105</definedName>
    <definedName name="Units">[33]Imports!$J$9:$J$81</definedName>
    <definedName name="UNPAD" localSheetId="3" hidden="1">#REF!</definedName>
    <definedName name="UNPAD" localSheetId="2" hidden="1">#REF!</definedName>
    <definedName name="UNPAD" localSheetId="15" hidden="1">#REF!</definedName>
    <definedName name="UNPAD" localSheetId="11" hidden="1">#REF!</definedName>
    <definedName name="UNPAD" hidden="1">#REF!</definedName>
    <definedName name="UNSPENT" localSheetId="3">'[9]Cons. Lead BS'!#REF!</definedName>
    <definedName name="UNSPENT" localSheetId="2">'[9]Cons. Lead BS'!#REF!</definedName>
    <definedName name="UNSPENT" localSheetId="15">'[9]Cons. Lead BS'!#REF!</definedName>
    <definedName name="UNSPENT" localSheetId="11">'[9]Cons. Lead BS'!#REF!</definedName>
    <definedName name="UNSPENT">'[9]Cons. Lead BS'!#REF!</definedName>
    <definedName name="up89s28">[3]Electrical!$D$24</definedName>
    <definedName name="UPDATE" localSheetId="1">#REF!</definedName>
    <definedName name="UPDATE" localSheetId="3">#REF!</definedName>
    <definedName name="UPDATE" localSheetId="2">#REF!</definedName>
    <definedName name="UPDATE" localSheetId="15">#REF!</definedName>
    <definedName name="UPDATE" localSheetId="11">#REF!</definedName>
    <definedName name="UPDATE" localSheetId="18">#REF!</definedName>
    <definedName name="UPDATE">#REF!</definedName>
    <definedName name="updated">#REF!</definedName>
    <definedName name="updt">#REF!</definedName>
    <definedName name="v" localSheetId="1">'[3]Gas Break Up(Annex-E)'!$D$16</definedName>
    <definedName name="v" localSheetId="3">#REF!</definedName>
    <definedName name="v" localSheetId="2">#REF!</definedName>
    <definedName name="v" localSheetId="15">#REF!</definedName>
    <definedName name="v" localSheetId="18">#REF!</definedName>
    <definedName name="v">#REF!</definedName>
    <definedName name="Value" localSheetId="1">[33]Imports!$K$9:$K$81</definedName>
    <definedName name="Value">'[81]Trial Balance'!$A$1:$E$564</definedName>
    <definedName name="Values_Entered">#N/A</definedName>
    <definedName name="VEHICLE.H.O" localSheetId="3">#REF!</definedName>
    <definedName name="VEHICLE.H.O" localSheetId="2">#REF!</definedName>
    <definedName name="VEHICLE.H.O" localSheetId="15">#REF!</definedName>
    <definedName name="VEHICLE.H.O">#REF!</definedName>
    <definedName name="Vehicles_Selling" localSheetId="3">#REF!</definedName>
    <definedName name="Vehicles_Selling" localSheetId="2">#REF!</definedName>
    <definedName name="Vehicles_Selling" localSheetId="15">#REF!</definedName>
    <definedName name="Vehicles_Selling">#REF!</definedName>
    <definedName name="versionno">1</definedName>
    <definedName name="VIPCONSUMPTION">[82]VIPCONSUMPTION!$A$1:$G$21</definedName>
    <definedName name="w">'[3]Gas Break Up(Annex-E)'!$D$17</definedName>
    <definedName name="W.Capital">#REF!</definedName>
    <definedName name="W_Rate">15</definedName>
    <definedName name="W_TAX_PAYABLE" localSheetId="3">#REF!</definedName>
    <definedName name="W_TAX_PAYABLE" localSheetId="2">#REF!</definedName>
    <definedName name="W_TAX_PAYABLE" localSheetId="15">#REF!</definedName>
    <definedName name="W_TAX_PAYABLE">#REF!</definedName>
    <definedName name="w45m9">'[3]AIr Conditioner'!$X$14</definedName>
    <definedName name="w6v40">'[3]Air Compressor'!$D$29</definedName>
    <definedName name="Wages" localSheetId="3">#REF!</definedName>
    <definedName name="Wages" localSheetId="2">#REF!</definedName>
    <definedName name="Wages" localSheetId="15">#REF!</definedName>
    <definedName name="Wages">#REF!</definedName>
    <definedName name="Washing">[21]Trial!$D$120</definedName>
    <definedName name="Water">[21]Trial!$D$74</definedName>
    <definedName name="Water_Bill" localSheetId="3">#REF!</definedName>
    <definedName name="Water_Bill" localSheetId="2">#REF!</definedName>
    <definedName name="Water_Bill" localSheetId="15">#REF!</definedName>
    <definedName name="Water_Bill">#REF!</definedName>
    <definedName name="wd">#N/A</definedName>
    <definedName name="wdawed">#N/A</definedName>
    <definedName name="Weft_yarn_issue">#REF!</definedName>
    <definedName name="Weight" localSheetId="3">#REF!</definedName>
    <definedName name="Weight" localSheetId="2">#REF!</definedName>
    <definedName name="Weight" localSheetId="15">#REF!</definedName>
    <definedName name="Weight">#REF!</definedName>
    <definedName name="WeightItemQuery" localSheetId="3">#REF!</definedName>
    <definedName name="WeightItemQuery" localSheetId="2">#REF!</definedName>
    <definedName name="WeightItemQuery" localSheetId="15">#REF!</definedName>
    <definedName name="WeightItemQuery">#REF!</definedName>
    <definedName name="weqeqw">#N/A</definedName>
    <definedName name="WHCU">#REF!</definedName>
    <definedName name="WHQT">#REF!</definedName>
    <definedName name="WHT_Adv" localSheetId="3">#REF!</definedName>
    <definedName name="WHT_Adv" localSheetId="2">#REF!</definedName>
    <definedName name="WHT_Adv" localSheetId="15">#REF!</definedName>
    <definedName name="WHT_Adv">#REF!</definedName>
    <definedName name="WHT_PAYABLE" localSheetId="3">#REF!</definedName>
    <definedName name="WHT_PAYABLE" localSheetId="2">#REF!</definedName>
    <definedName name="WHT_PAYABLE" localSheetId="15">#REF!</definedName>
    <definedName name="WHT_PAYABLE">#REF!</definedName>
    <definedName name="wingdings">'[72]Lead Schedule'!#REF!</definedName>
    <definedName name="WORD01" localSheetId="3">#REF!</definedName>
    <definedName name="WORD01" localSheetId="2">#REF!</definedName>
    <definedName name="WORD01" localSheetId="15">#REF!</definedName>
    <definedName name="WORD01" localSheetId="16">#REF!</definedName>
    <definedName name="WORD01" localSheetId="13">#REF!</definedName>
    <definedName name="WORD01" localSheetId="12">#REF!</definedName>
    <definedName name="WORD01" localSheetId="14">#REF!</definedName>
    <definedName name="WORD01">#REF!</definedName>
    <definedName name="working" hidden="1">[7]Acct!#REF!</definedName>
    <definedName name="workingcapital">#REF!</definedName>
    <definedName name="WPPF" localSheetId="1">#REF!</definedName>
    <definedName name="WPPF">#N/A</definedName>
    <definedName name="WPPF_1">#N/A</definedName>
    <definedName name="WPPF_2">#N/A</definedName>
    <definedName name="WPPF_3">#N/A</definedName>
    <definedName name="WPPF_4">#N/A</definedName>
    <definedName name="WPPF_5">#N/A</definedName>
    <definedName name="WPPF_6">#N/A</definedName>
    <definedName name="WPPF_7">#N/A</definedName>
    <definedName name="Wqty">#REF!</definedName>
    <definedName name="ws" localSheetId="3">'[26]Revenue-Fire-Marine-Motor'!#REF!</definedName>
    <definedName name="ws" localSheetId="2">'[26]Revenue-Fire-Marine-Motor'!#REF!</definedName>
    <definedName name="ws" localSheetId="15">'[26]Revenue-Fire-Marine-Motor'!#REF!</definedName>
    <definedName name="ws" localSheetId="18">'[26]Revenue-Fire-Marine-Motor'!#REF!</definedName>
    <definedName name="ws">'[26]Revenue-Fire-Marine-Motor'!#REF!</definedName>
    <definedName name="Wsh">#REF!</definedName>
    <definedName name="wwf" hidden="1">#REF!</definedName>
    <definedName name="www">#REF!</definedName>
    <definedName name="wwwww">#N/A</definedName>
    <definedName name="wwwww_1">#N/A</definedName>
    <definedName name="wwwww_2">#N/A</definedName>
    <definedName name="wwwww_3">#N/A</definedName>
    <definedName name="wwwww_4">#N/A</definedName>
    <definedName name="wwwww_5">#N/A</definedName>
    <definedName name="wwwww_6">#N/A</definedName>
    <definedName name="wwwww_7">#N/A</definedName>
    <definedName name="X_Mas_Bonus" localSheetId="3">#REF!</definedName>
    <definedName name="X_Mas_Bonus" localSheetId="2">#REF!</definedName>
    <definedName name="X_Mas_Bonus" localSheetId="15">#REF!</definedName>
    <definedName name="X_Mas_Bonus">#REF!</definedName>
    <definedName name="X21C20">[3]Bill!$D$63</definedName>
    <definedName name="X9T2">'[3]Boiler House'!$D$13</definedName>
    <definedName name="xa40mg21">[3]Electrical!$D$23</definedName>
    <definedName name="xc">#N/A</definedName>
    <definedName name="xlfct15">[83]Acct!#REF!</definedName>
    <definedName name="xlfct18.2">[83]Acct!#REF!</definedName>
    <definedName name="xlfct25a">[83]Acct!#REF!</definedName>
    <definedName name="xlfct8">[83]Acct!#REF!</definedName>
    <definedName name="XRefColumnsCount" hidden="1">1</definedName>
    <definedName name="XRefCopyRangeCount" hidden="1">1</definedName>
    <definedName name="XRefPasteRangeCount" hidden="1">2</definedName>
    <definedName name="XXX" localSheetId="1">[30]Mechanical!$E$34</definedName>
    <definedName name="XXX" localSheetId="3">#REF!</definedName>
    <definedName name="XXX" localSheetId="2">#REF!</definedName>
    <definedName name="XXX" localSheetId="15">#REF!</definedName>
    <definedName name="XXX">#REF!</definedName>
    <definedName name="Y">[60]NOTES!#REF!</definedName>
    <definedName name="y45q2">'[3]AIr Conditioner'!$D$16</definedName>
    <definedName name="y6q9">'[3]AIr Conditioner'!$D$31</definedName>
    <definedName name="YA">[3]Bill!$D$57</definedName>
    <definedName name="Year03">#REF!</definedName>
    <definedName name="YEARS">'[31]BASIC DATA'!$A$1:$B$16</definedName>
    <definedName name="yh2kq9">[3]Mechanical!$AK$13</definedName>
    <definedName name="Yrn">#REF!</definedName>
    <definedName name="yTD">'[5]P&amp;L'!$E$3:$E$17</definedName>
    <definedName name="YYY">[30]Mechanical!$F$34</definedName>
    <definedName name="Z" localSheetId="1">#N/A</definedName>
    <definedName name="z" localSheetId="3" hidden="1">#REF!</definedName>
    <definedName name="z" localSheetId="2" hidden="1">#REF!</definedName>
    <definedName name="z" localSheetId="15" hidden="1">#REF!</definedName>
    <definedName name="z" hidden="1">#REF!</definedName>
    <definedName name="Z_1A3E9F40_4FCC_11D2_A7FF_0060971217C0_.wvu.PrintArea" localSheetId="3" hidden="1">'[84]Printed ac'!#REF!</definedName>
    <definedName name="Z_1A3E9F40_4FCC_11D2_A7FF_0060971217C0_.wvu.PrintArea" localSheetId="2" hidden="1">'[84]Printed ac'!#REF!</definedName>
    <definedName name="Z_1A3E9F40_4FCC_11D2_A7FF_0060971217C0_.wvu.PrintArea" localSheetId="15" hidden="1">'[84]Printed ac'!#REF!</definedName>
    <definedName name="Z_1A3E9F40_4FCC_11D2_A7FF_0060971217C0_.wvu.PrintArea" hidden="1">'[84]Printed ac'!#REF!</definedName>
    <definedName name="Z_2F0BD9A2_457D_11D2_8EE8_0060971217D4_.wvu.PrintArea" localSheetId="3" hidden="1">#REF!</definedName>
    <definedName name="Z_2F0BD9A2_457D_11D2_8EE8_0060971217D4_.wvu.PrintArea" localSheetId="2" hidden="1">#REF!</definedName>
    <definedName name="Z_2F0BD9A2_457D_11D2_8EE8_0060971217D4_.wvu.PrintArea" localSheetId="15" hidden="1">#REF!</definedName>
    <definedName name="Z_2F0BD9A2_457D_11D2_8EE8_0060971217D4_.wvu.PrintArea" hidden="1">#REF!</definedName>
    <definedName name="Z_2F0BD9A2_457D_11D2_8EE8_0060971217D4_.wvu.PrintTitles" localSheetId="3" hidden="1">#REF!</definedName>
    <definedName name="Z_2F0BD9A2_457D_11D2_8EE8_0060971217D4_.wvu.PrintTitles" localSheetId="2" hidden="1">#REF!</definedName>
    <definedName name="Z_2F0BD9A2_457D_11D2_8EE8_0060971217D4_.wvu.PrintTitles" localSheetId="15" hidden="1">#REF!</definedName>
    <definedName name="Z_2F0BD9A2_457D_11D2_8EE8_0060971217D4_.wvu.PrintTitles" hidden="1">#REF!</definedName>
    <definedName name="Z_3AB84060_44C7_11D2_8EE8_0060971217D4_.wvu.PrintArea" localSheetId="3" hidden="1">#REF!</definedName>
    <definedName name="Z_3AB84060_44C7_11D2_8EE8_0060971217D4_.wvu.PrintArea" localSheetId="2" hidden="1">#REF!</definedName>
    <definedName name="Z_3AB84060_44C7_11D2_8EE8_0060971217D4_.wvu.PrintArea" localSheetId="15" hidden="1">#REF!</definedName>
    <definedName name="Z_3AB84060_44C7_11D2_8EE8_0060971217D4_.wvu.PrintArea" hidden="1">#REF!</definedName>
    <definedName name="Z_3AB84060_44C7_11D2_8EE8_0060971217D4_.wvu.PrintTitles" localSheetId="3" hidden="1">#REF!</definedName>
    <definedName name="Z_3AB84060_44C7_11D2_8EE8_0060971217D4_.wvu.PrintTitles" localSheetId="2" hidden="1">#REF!</definedName>
    <definedName name="Z_3AB84060_44C7_11D2_8EE8_0060971217D4_.wvu.PrintTitles" localSheetId="15" hidden="1">#REF!</definedName>
    <definedName name="Z_3AB84060_44C7_11D2_8EE8_0060971217D4_.wvu.PrintTitles" hidden="1">#REF!</definedName>
    <definedName name="Z_40BD8C62_D3AE_11D2_BB99_006097121403_.wvu.Cols" localSheetId="3" hidden="1">#REF!,#REF!,#REF!,#REF!,#REF!,#REF!</definedName>
    <definedName name="Z_40BD8C62_D3AE_11D2_BB99_006097121403_.wvu.Cols" localSheetId="2" hidden="1">#REF!,#REF!,#REF!,#REF!,#REF!,#REF!</definedName>
    <definedName name="Z_40BD8C62_D3AE_11D2_BB99_006097121403_.wvu.Cols" localSheetId="15" hidden="1">#REF!,#REF!,#REF!,#REF!,#REF!,#REF!</definedName>
    <definedName name="Z_40BD8C62_D3AE_11D2_BB99_006097121403_.wvu.Cols" localSheetId="11" hidden="1">#REF!,#REF!,#REF!,#REF!,#REF!,#REF!</definedName>
    <definedName name="Z_40BD8C62_D3AE_11D2_BB99_006097121403_.wvu.Cols" hidden="1">#REF!,#REF!,#REF!,#REF!,#REF!,#REF!</definedName>
    <definedName name="Z_40BD8C62_D3AE_11D2_BB99_006097121403_.wvu.PrintArea" localSheetId="3" hidden="1">#REF!</definedName>
    <definedName name="Z_40BD8C62_D3AE_11D2_BB99_006097121403_.wvu.PrintArea" localSheetId="2" hidden="1">#REF!</definedName>
    <definedName name="Z_40BD8C62_D3AE_11D2_BB99_006097121403_.wvu.PrintArea" localSheetId="15" hidden="1">#REF!</definedName>
    <definedName name="Z_40BD8C62_D3AE_11D2_BB99_006097121403_.wvu.PrintArea" hidden="1">#REF!</definedName>
    <definedName name="Z_42082262_47C5_4083_A75E_526FAD58A78A_.wvu.Rows" localSheetId="3" hidden="1">#REF!,#REF!,#REF!,#REF!,#REF!,#REF!</definedName>
    <definedName name="Z_42082262_47C5_4083_A75E_526FAD58A78A_.wvu.Rows" localSheetId="2" hidden="1">#REF!,#REF!,#REF!,#REF!,#REF!,#REF!</definedName>
    <definedName name="Z_42082262_47C5_4083_A75E_526FAD58A78A_.wvu.Rows" localSheetId="15" hidden="1">#REF!,#REF!,#REF!,#REF!,#REF!,#REF!</definedName>
    <definedName name="Z_42082262_47C5_4083_A75E_526FAD58A78A_.wvu.Rows" localSheetId="11" hidden="1">#REF!,#REF!,#REF!,#REF!,#REF!,#REF!</definedName>
    <definedName name="Z_42082262_47C5_4083_A75E_526FAD58A78A_.wvu.Rows" hidden="1">#REF!,#REF!,#REF!,#REF!,#REF!,#REF!</definedName>
    <definedName name="Z_42CB23D9_FE0D_4360_B7CD_56A3AF127F7C_.wvu.Rows" localSheetId="3" hidden="1">#REF!,#REF!,#REF!,#REF!,#REF!,#REF!</definedName>
    <definedName name="Z_42CB23D9_FE0D_4360_B7CD_56A3AF127F7C_.wvu.Rows" localSheetId="2" hidden="1">#REF!,#REF!,#REF!,#REF!,#REF!,#REF!</definedName>
    <definedName name="Z_42CB23D9_FE0D_4360_B7CD_56A3AF127F7C_.wvu.Rows" localSheetId="15" hidden="1">#REF!,#REF!,#REF!,#REF!,#REF!,#REF!</definedName>
    <definedName name="Z_42CB23D9_FE0D_4360_B7CD_56A3AF127F7C_.wvu.Rows" localSheetId="11" hidden="1">#REF!,#REF!,#REF!,#REF!,#REF!,#REF!</definedName>
    <definedName name="Z_42CB23D9_FE0D_4360_B7CD_56A3AF127F7C_.wvu.Rows" hidden="1">#REF!,#REF!,#REF!,#REF!,#REF!,#REF!</definedName>
    <definedName name="Z_5F72E90E_5306_4453_8ECA_43061516744D_.wvu.Rows" localSheetId="3" hidden="1">#REF!,#REF!,#REF!,#REF!,#REF!,#REF!</definedName>
    <definedName name="Z_5F72E90E_5306_4453_8ECA_43061516744D_.wvu.Rows" localSheetId="2" hidden="1">#REF!,#REF!,#REF!,#REF!,#REF!,#REF!</definedName>
    <definedName name="Z_5F72E90E_5306_4453_8ECA_43061516744D_.wvu.Rows" localSheetId="15" hidden="1">#REF!,#REF!,#REF!,#REF!,#REF!,#REF!</definedName>
    <definedName name="Z_5F72E90E_5306_4453_8ECA_43061516744D_.wvu.Rows" hidden="1">#REF!,#REF!,#REF!,#REF!,#REF!,#REF!</definedName>
    <definedName name="Z_7268092C_48A6_11D6_BF00_0048545546A4_.wvu.PrintArea" localSheetId="3" hidden="1">#REF!</definedName>
    <definedName name="Z_7268092C_48A6_11D6_BF00_0048545546A4_.wvu.PrintArea" localSheetId="2" hidden="1">#REF!</definedName>
    <definedName name="Z_7268092C_48A6_11D6_BF00_0048545546A4_.wvu.PrintArea" localSheetId="15" hidden="1">#REF!</definedName>
    <definedName name="Z_7268092C_48A6_11D6_BF00_0048545546A4_.wvu.PrintArea" hidden="1">#REF!</definedName>
    <definedName name="Z_7268092C_48A6_11D6_BF00_0048545546A4_.wvu.Rows" localSheetId="3" hidden="1">#REF!,#REF!,#REF!,#REF!,#REF!,#REF!</definedName>
    <definedName name="Z_7268092C_48A6_11D6_BF00_0048545546A4_.wvu.Rows" localSheetId="2" hidden="1">#REF!,#REF!,#REF!,#REF!,#REF!,#REF!</definedName>
    <definedName name="Z_7268092C_48A6_11D6_BF00_0048545546A4_.wvu.Rows" localSheetId="15" hidden="1">#REF!,#REF!,#REF!,#REF!,#REF!,#REF!</definedName>
    <definedName name="Z_7268092C_48A6_11D6_BF00_0048545546A4_.wvu.Rows" hidden="1">#REF!,#REF!,#REF!,#REF!,#REF!,#REF!</definedName>
    <definedName name="Z_7CC30400_52D6_11D2_91E6_0060971217D4_.wvu.PrintArea" localSheetId="3" hidden="1">'[84]Printed ac'!#REF!</definedName>
    <definedName name="Z_7CC30400_52D6_11D2_91E6_0060971217D4_.wvu.PrintArea" localSheetId="2" hidden="1">'[84]Printed ac'!#REF!</definedName>
    <definedName name="Z_7CC30400_52D6_11D2_91E6_0060971217D4_.wvu.PrintArea" localSheetId="15" hidden="1">'[84]Printed ac'!#REF!</definedName>
    <definedName name="Z_7CC30400_52D6_11D2_91E6_0060971217D4_.wvu.PrintArea" hidden="1">'[84]Printed ac'!#REF!</definedName>
    <definedName name="Z_95199381_509B_11D2_A368_00001C3AD7D3_.wvu.PrintArea" localSheetId="3" hidden="1">'[84]Printed ac'!#REF!</definedName>
    <definedName name="Z_95199381_509B_11D2_A368_00001C3AD7D3_.wvu.PrintArea" localSheetId="2" hidden="1">'[84]Printed ac'!#REF!</definedName>
    <definedName name="Z_95199381_509B_11D2_A368_00001C3AD7D3_.wvu.PrintArea" localSheetId="15" hidden="1">'[84]Printed ac'!#REF!</definedName>
    <definedName name="Z_95199381_509B_11D2_A368_00001C3AD7D3_.wvu.PrintArea" hidden="1">'[84]Printed ac'!#REF!</definedName>
    <definedName name="Z_A3876EF3_8056_414D_9895_185A0A47AC3D_.wvu.Rows" localSheetId="3" hidden="1">#REF!,#REF!,#REF!,#REF!,#REF!,#REF!</definedName>
    <definedName name="Z_A3876EF3_8056_414D_9895_185A0A47AC3D_.wvu.Rows" localSheetId="2" hidden="1">#REF!,#REF!,#REF!,#REF!,#REF!,#REF!</definedName>
    <definedName name="Z_A3876EF3_8056_414D_9895_185A0A47AC3D_.wvu.Rows" localSheetId="15" hidden="1">#REF!,#REF!,#REF!,#REF!,#REF!,#REF!</definedName>
    <definedName name="Z_A3876EF3_8056_414D_9895_185A0A47AC3D_.wvu.Rows" hidden="1">#REF!,#REF!,#REF!,#REF!,#REF!,#REF!</definedName>
    <definedName name="Z_BF010B80_D537_11D2_8F10_000001014271_.wvu.Cols" localSheetId="3" hidden="1">#REF!,#REF!,#REF!,#REF!,#REF!,#REF!,#REF!</definedName>
    <definedName name="Z_BF010B80_D537_11D2_8F10_000001014271_.wvu.Cols" localSheetId="2" hidden="1">#REF!,#REF!,#REF!,#REF!,#REF!,#REF!,#REF!</definedName>
    <definedName name="Z_BF010B80_D537_11D2_8F10_000001014271_.wvu.Cols" localSheetId="15" hidden="1">#REF!,#REF!,#REF!,#REF!,#REF!,#REF!,#REF!</definedName>
    <definedName name="Z_BF010B80_D537_11D2_8F10_000001014271_.wvu.Cols" localSheetId="11" hidden="1">#REF!,#REF!,#REF!,#REF!,#REF!,#REF!,#REF!</definedName>
    <definedName name="Z_BF010B80_D537_11D2_8F10_000001014271_.wvu.Cols" hidden="1">#REF!,#REF!,#REF!,#REF!,#REF!,#REF!,#REF!</definedName>
    <definedName name="Z_C2C0FF43_603F_11D2_A368_00001C3AD7D3_.wvu.PrintArea" localSheetId="3" hidden="1">#REF!</definedName>
    <definedName name="Z_C2C0FF43_603F_11D2_A368_00001C3AD7D3_.wvu.PrintArea" localSheetId="2" hidden="1">#REF!</definedName>
    <definedName name="Z_C2C0FF43_603F_11D2_A368_00001C3AD7D3_.wvu.PrintArea" localSheetId="15" hidden="1">#REF!</definedName>
    <definedName name="Z_C2C0FF43_603F_11D2_A368_00001C3AD7D3_.wvu.PrintArea" hidden="1">#REF!</definedName>
    <definedName name="Z_C2C0FF43_603F_11D2_A368_00001C3AD7D3_.wvu.PrintTitles" localSheetId="3" hidden="1">#REF!</definedName>
    <definedName name="Z_C2C0FF43_603F_11D2_A368_00001C3AD7D3_.wvu.PrintTitles" localSheetId="2" hidden="1">#REF!</definedName>
    <definedName name="Z_C2C0FF43_603F_11D2_A368_00001C3AD7D3_.wvu.PrintTitles" localSheetId="15" hidden="1">#REF!</definedName>
    <definedName name="Z_C2C0FF43_603F_11D2_A368_00001C3AD7D3_.wvu.PrintTitles" hidden="1">#REF!</definedName>
    <definedName name="Z_D068BBA0_44C0_11D2_8EE8_0060971217D4_.wvu.Cols" localSheetId="3" hidden="1">#REF!,#REF!,#REF!,#REF!</definedName>
    <definedName name="Z_D068BBA0_44C0_11D2_8EE8_0060971217D4_.wvu.Cols" localSheetId="2" hidden="1">#REF!,#REF!,#REF!,#REF!</definedName>
    <definedName name="Z_D068BBA0_44C0_11D2_8EE8_0060971217D4_.wvu.Cols" localSheetId="15" hidden="1">#REF!,#REF!,#REF!,#REF!</definedName>
    <definedName name="Z_D068BBA0_44C0_11D2_8EE8_0060971217D4_.wvu.Cols" hidden="1">#REF!,#REF!,#REF!,#REF!</definedName>
    <definedName name="Z_D068BBA0_44C0_11D2_8EE8_0060971217D4_.wvu.PrintArea" localSheetId="3" hidden="1">#REF!</definedName>
    <definedName name="Z_D068BBA0_44C0_11D2_8EE8_0060971217D4_.wvu.PrintArea" localSheetId="2" hidden="1">#REF!</definedName>
    <definedName name="Z_D068BBA0_44C0_11D2_8EE8_0060971217D4_.wvu.PrintArea" localSheetId="15" hidden="1">#REF!</definedName>
    <definedName name="Z_D068BBA0_44C0_11D2_8EE8_0060971217D4_.wvu.PrintArea" hidden="1">#REF!</definedName>
    <definedName name="Z_D068BBA0_44C0_11D2_8EE8_0060971217D4_.wvu.PrintTitles" localSheetId="3" hidden="1">#REF!</definedName>
    <definedName name="Z_D068BBA0_44C0_11D2_8EE8_0060971217D4_.wvu.PrintTitles" localSheetId="2" hidden="1">#REF!</definedName>
    <definedName name="Z_D068BBA0_44C0_11D2_8EE8_0060971217D4_.wvu.PrintTitles" localSheetId="15" hidden="1">#REF!</definedName>
    <definedName name="Z_D068BBA0_44C0_11D2_8EE8_0060971217D4_.wvu.PrintTitles" hidden="1">#REF!</definedName>
    <definedName name="Z_F3F2DB71_7CF8_11D4_AF24_0080AD91B2FE_.wvu.Rows" localSheetId="3" hidden="1">#REF!,#REF!,#REF!,#REF!,#REF!,#REF!</definedName>
    <definedName name="Z_F3F2DB71_7CF8_11D4_AF24_0080AD91B2FE_.wvu.Rows" localSheetId="2" hidden="1">#REF!,#REF!,#REF!,#REF!,#REF!,#REF!</definedName>
    <definedName name="Z_F3F2DB71_7CF8_11D4_AF24_0080AD91B2FE_.wvu.Rows" localSheetId="15" hidden="1">#REF!,#REF!,#REF!,#REF!,#REF!,#REF!</definedName>
    <definedName name="Z_F3F2DB71_7CF8_11D4_AF24_0080AD91B2FE_.wvu.Rows" hidden="1">#REF!,#REF!,#REF!,#REF!,#REF!,#REF!</definedName>
    <definedName name="z45r9">'[3]AIr Conditioner'!$D$19</definedName>
    <definedName name="ZBT">'[3]Boiler House'!$D$16</definedName>
    <definedName name="ZI">[3]Bill!$E$39</definedName>
    <definedName name="Zia">#REF!</definedName>
    <definedName name="ZS">'[42]Air Conditioner'!$D$33</definedName>
    <definedName name="ZZZ">[30]Mechanical!$G$34</definedName>
  </definedNames>
  <calcPr calcId="144525"/>
</workbook>
</file>

<file path=xl/calcChain.xml><?xml version="1.0" encoding="utf-8"?>
<calcChain xmlns="http://schemas.openxmlformats.org/spreadsheetml/2006/main">
  <c r="A101" i="52" l="1"/>
  <c r="E95" i="52"/>
  <c r="L133" i="52" l="1"/>
  <c r="K42" i="79" l="1"/>
  <c r="L110" i="52"/>
  <c r="H55" i="78" l="1"/>
  <c r="H29" i="78"/>
  <c r="D23" i="81"/>
  <c r="D24" i="81" s="1"/>
  <c r="C22" i="81"/>
  <c r="C24" i="81"/>
  <c r="F227" i="52"/>
  <c r="H31" i="78" s="1"/>
  <c r="F169" i="52"/>
  <c r="G172" i="39" l="1"/>
  <c r="F16" i="49" l="1"/>
  <c r="C41" i="58" l="1"/>
  <c r="F174" i="52"/>
  <c r="L262" i="52"/>
  <c r="I12" i="78"/>
  <c r="N134" i="39" l="1"/>
  <c r="D235" i="52" l="1"/>
  <c r="F235" i="52" s="1"/>
  <c r="A18" i="52" l="1"/>
  <c r="P78" i="52" l="1"/>
  <c r="P77" i="52"/>
  <c r="P79" i="52" l="1"/>
  <c r="F184" i="39"/>
  <c r="F50" i="39" l="1"/>
  <c r="C21" i="81"/>
  <c r="D19" i="81" l="1"/>
  <c r="D21" i="81" s="1"/>
  <c r="F12" i="39"/>
  <c r="N52" i="39"/>
  <c r="F38" i="39" l="1"/>
  <c r="R52" i="39" l="1"/>
  <c r="Q52" i="39"/>
  <c r="F252" i="52" l="1"/>
  <c r="M206" i="52"/>
  <c r="D16" i="81" l="1"/>
  <c r="C17" i="81"/>
  <c r="D17" i="81" l="1"/>
  <c r="G160" i="39"/>
  <c r="M85" i="52"/>
  <c r="H160" i="39" l="1"/>
  <c r="I160" i="39"/>
  <c r="D12" i="49" s="1"/>
  <c r="D12" i="81"/>
  <c r="D13" i="81" s="1"/>
  <c r="L158" i="52"/>
  <c r="C13" i="81" l="1"/>
  <c r="N32" i="52" l="1"/>
  <c r="L166" i="52" l="1"/>
  <c r="E122" i="39"/>
  <c r="D122" i="39"/>
  <c r="I22" i="39" l="1"/>
  <c r="I23" i="39"/>
  <c r="I24" i="39"/>
  <c r="H120" i="39" l="1"/>
  <c r="I120" i="39"/>
  <c r="H182" i="39" l="1"/>
  <c r="I182" i="39"/>
  <c r="D180" i="39" l="1"/>
  <c r="C9" i="81" l="1"/>
  <c r="D8" i="81"/>
  <c r="H29" i="39"/>
  <c r="D14" i="51"/>
  <c r="D13" i="51"/>
  <c r="D10" i="77" s="1"/>
  <c r="H119" i="39"/>
  <c r="I119" i="39"/>
  <c r="E210" i="39"/>
  <c r="D210" i="39"/>
  <c r="I138" i="39"/>
  <c r="H138" i="39"/>
  <c r="I137" i="39"/>
  <c r="H137" i="39"/>
  <c r="H200" i="39"/>
  <c r="F226" i="52" s="1"/>
  <c r="H30" i="78" s="1"/>
  <c r="I200" i="39"/>
  <c r="H136" i="39"/>
  <c r="I136" i="39"/>
  <c r="H199" i="39"/>
  <c r="I199" i="39"/>
  <c r="H135" i="39"/>
  <c r="I135" i="39"/>
  <c r="H198" i="39"/>
  <c r="I198" i="39"/>
  <c r="H191" i="39"/>
  <c r="I191" i="39"/>
  <c r="H190" i="39"/>
  <c r="I190" i="39"/>
  <c r="H186" i="39"/>
  <c r="I186" i="39"/>
  <c r="I133" i="39"/>
  <c r="H133" i="39"/>
  <c r="I132" i="39"/>
  <c r="H132" i="39"/>
  <c r="H173" i="39"/>
  <c r="I173" i="39"/>
  <c r="H171" i="39"/>
  <c r="I171" i="39"/>
  <c r="H168" i="39"/>
  <c r="I168" i="39"/>
  <c r="I134" i="39"/>
  <c r="H134" i="39"/>
  <c r="I131" i="39"/>
  <c r="H131" i="39"/>
  <c r="I162" i="39"/>
  <c r="H162" i="39"/>
  <c r="I159" i="39"/>
  <c r="H159" i="39"/>
  <c r="I158" i="39"/>
  <c r="H158" i="39"/>
  <c r="H150" i="39"/>
  <c r="I150" i="39"/>
  <c r="I157" i="39"/>
  <c r="H157" i="39"/>
  <c r="H155" i="39"/>
  <c r="I155" i="39"/>
  <c r="G12" i="39" l="1"/>
  <c r="F36" i="52"/>
  <c r="D9" i="81"/>
  <c r="I88" i="39"/>
  <c r="H88" i="39"/>
  <c r="I87" i="39"/>
  <c r="H87" i="39"/>
  <c r="I86" i="39"/>
  <c r="H86" i="39"/>
  <c r="H85" i="39"/>
  <c r="I85" i="39"/>
  <c r="I31" i="39" l="1"/>
  <c r="H31" i="39"/>
  <c r="F70" i="52" s="1"/>
  <c r="G210" i="39"/>
  <c r="F210" i="39"/>
  <c r="C210" i="39"/>
  <c r="B210" i="39"/>
  <c r="G211" i="39" l="1"/>
  <c r="C211" i="39"/>
  <c r="E211" i="39"/>
  <c r="H116" i="39" l="1"/>
  <c r="I116" i="39"/>
  <c r="H115" i="39"/>
  <c r="I52" i="39"/>
  <c r="C18" i="50" l="1"/>
  <c r="E18" i="50"/>
  <c r="D18" i="50"/>
  <c r="F14" i="50"/>
  <c r="G14" i="50" s="1"/>
  <c r="F27" i="49"/>
  <c r="E41" i="58"/>
  <c r="E37" i="58"/>
  <c r="E31" i="58"/>
  <c r="E18" i="58"/>
  <c r="H13" i="69" s="1"/>
  <c r="E12" i="58"/>
  <c r="H10" i="69" s="1"/>
  <c r="H63" i="69"/>
  <c r="H260" i="52"/>
  <c r="H255" i="52"/>
  <c r="F17" i="49" s="1"/>
  <c r="H205" i="52"/>
  <c r="H209" i="52" s="1"/>
  <c r="H175" i="52"/>
  <c r="H171" i="52"/>
  <c r="H165" i="52"/>
  <c r="H156" i="52"/>
  <c r="E45" i="58" s="1"/>
  <c r="H20" i="69" s="1"/>
  <c r="H49" i="69" s="1"/>
  <c r="H148" i="52"/>
  <c r="F145" i="52" s="1"/>
  <c r="H129" i="52"/>
  <c r="E35" i="58" s="1"/>
  <c r="H81" i="52"/>
  <c r="H72" i="52"/>
  <c r="E19" i="58" s="1"/>
  <c r="H12" i="69" s="1"/>
  <c r="I28" i="51"/>
  <c r="G14" i="51" s="1"/>
  <c r="I27" i="51"/>
  <c r="G13" i="51" s="1"/>
  <c r="I26" i="51"/>
  <c r="G12" i="51" s="1"/>
  <c r="E28" i="51"/>
  <c r="C14" i="51" s="1"/>
  <c r="E27" i="51"/>
  <c r="E26" i="51"/>
  <c r="C12" i="51" s="1"/>
  <c r="I10" i="51"/>
  <c r="G10" i="51"/>
  <c r="I24" i="51"/>
  <c r="G24" i="51"/>
  <c r="J26" i="51" l="1"/>
  <c r="F18" i="50"/>
  <c r="J27" i="51"/>
  <c r="C13" i="51"/>
  <c r="H23" i="69"/>
  <c r="H85" i="52"/>
  <c r="E20" i="58" s="1"/>
  <c r="H14" i="69" s="1"/>
  <c r="F7" i="49"/>
  <c r="H177" i="52"/>
  <c r="E21" i="58" s="1"/>
  <c r="H12" i="51"/>
  <c r="J28" i="51"/>
  <c r="O13" i="51"/>
  <c r="O12" i="51"/>
  <c r="O11" i="51"/>
  <c r="P11" i="51" s="1"/>
  <c r="M21" i="51"/>
  <c r="M25" i="51"/>
  <c r="O23" i="51"/>
  <c r="P23" i="51" s="1"/>
  <c r="O24" i="51"/>
  <c r="P24" i="51" s="1"/>
  <c r="O20" i="51"/>
  <c r="P20" i="51" s="1"/>
  <c r="O19" i="51"/>
  <c r="P19" i="51" s="1"/>
  <c r="O18" i="51"/>
  <c r="P18" i="51" s="1"/>
  <c r="O17" i="51"/>
  <c r="P17" i="51" s="1"/>
  <c r="N14" i="51"/>
  <c r="M14" i="51"/>
  <c r="N15" i="51" l="1"/>
  <c r="O14" i="51"/>
  <c r="H13" i="51"/>
  <c r="I13" i="51" s="1"/>
  <c r="M27" i="51"/>
  <c r="P13" i="51"/>
  <c r="O25" i="51"/>
  <c r="H14" i="51" s="1"/>
  <c r="P12" i="51"/>
  <c r="O21" i="51"/>
  <c r="P28" i="51" l="1"/>
  <c r="O28" i="51"/>
  <c r="G46" i="81"/>
  <c r="F81" i="52" l="1"/>
  <c r="D13" i="80" s="1"/>
  <c r="B19" i="54" l="1"/>
  <c r="P80" i="52"/>
  <c r="O85" i="52"/>
  <c r="F85" i="52"/>
  <c r="M83" i="52"/>
  <c r="M78" i="52"/>
  <c r="L81" i="52"/>
  <c r="B12" i="69"/>
  <c r="F127" i="52" l="1"/>
  <c r="N83" i="52"/>
  <c r="A12" i="54"/>
  <c r="F237" i="52" l="1"/>
  <c r="A6" i="52"/>
  <c r="E8" i="52" s="1"/>
  <c r="E9" i="52" s="1"/>
  <c r="F118" i="52" l="1"/>
  <c r="F117" i="52"/>
  <c r="F116" i="52"/>
  <c r="H263" i="52" l="1"/>
  <c r="F21" i="49" s="1"/>
  <c r="I147" i="52"/>
  <c r="H97" i="52" l="1"/>
  <c r="H99" i="52" s="1"/>
  <c r="E22" i="58" s="1"/>
  <c r="H16" i="52"/>
  <c r="F13" i="52" s="1"/>
  <c r="E23" i="58" l="1"/>
  <c r="H15" i="69"/>
  <c r="A13" i="52"/>
  <c r="A25" i="52"/>
  <c r="J18" i="54" l="1"/>
  <c r="I18" i="54"/>
  <c r="F18" i="54"/>
  <c r="E18" i="54"/>
  <c r="A18" i="54"/>
  <c r="B66" i="52"/>
  <c r="B166" i="52" l="1"/>
  <c r="B260" i="52"/>
  <c r="E24" i="80" l="1"/>
  <c r="E22" i="80"/>
  <c r="E20" i="80"/>
  <c r="E14" i="80"/>
  <c r="E11" i="80"/>
  <c r="M46" i="79" l="1"/>
  <c r="F260" i="52" l="1"/>
  <c r="D9" i="77"/>
  <c r="O10" i="79" l="1"/>
  <c r="H46" i="78"/>
  <c r="H35" i="78"/>
  <c r="G8" i="77"/>
  <c r="E9" i="77"/>
  <c r="G9" i="77" s="1"/>
  <c r="G12" i="77"/>
  <c r="H12" i="77" s="1"/>
  <c r="I12" i="77" s="1"/>
  <c r="H13" i="77"/>
  <c r="I13" i="77" s="1"/>
  <c r="C14" i="77"/>
  <c r="O15" i="77"/>
  <c r="O16" i="77"/>
  <c r="O17" i="77"/>
  <c r="F18" i="77"/>
  <c r="O18" i="77"/>
  <c r="O19" i="77"/>
  <c r="F31" i="77"/>
  <c r="F32" i="77"/>
  <c r="F33" i="77"/>
  <c r="D34" i="77"/>
  <c r="E34" i="77"/>
  <c r="F34" i="77" l="1"/>
  <c r="H8" i="77"/>
  <c r="J12" i="77"/>
  <c r="H9" i="77"/>
  <c r="J13" i="77"/>
  <c r="I8" i="77" l="1"/>
  <c r="I9" i="77"/>
  <c r="J8" i="77" l="1"/>
  <c r="J9" i="77"/>
  <c r="H13" i="73" s="1"/>
  <c r="H11" i="73" l="1"/>
  <c r="J11" i="73" s="1"/>
  <c r="F120" i="52"/>
  <c r="G120" i="52"/>
  <c r="I119" i="52"/>
  <c r="I118" i="52"/>
  <c r="I117" i="52"/>
  <c r="I116" i="52"/>
  <c r="H116" i="52" l="1"/>
  <c r="H117" i="52"/>
  <c r="H118" i="52"/>
  <c r="A19" i="54" l="1"/>
  <c r="A37" i="76" l="1"/>
  <c r="N24" i="75"/>
  <c r="N23" i="75"/>
  <c r="N22" i="75"/>
  <c r="N21" i="75"/>
  <c r="N20" i="75"/>
  <c r="N19" i="75"/>
  <c r="N18" i="75"/>
  <c r="N17" i="75"/>
  <c r="N16" i="75"/>
  <c r="N15" i="75"/>
  <c r="N14" i="75"/>
  <c r="N13" i="75"/>
  <c r="I17" i="75"/>
  <c r="H17" i="75"/>
  <c r="H10" i="75"/>
  <c r="D10" i="75"/>
  <c r="B10" i="75"/>
  <c r="I8" i="75"/>
  <c r="I5" i="75"/>
  <c r="F37" i="76"/>
  <c r="G37" i="76"/>
  <c r="H12" i="76"/>
  <c r="N35" i="76"/>
  <c r="N34" i="76"/>
  <c r="N33" i="76"/>
  <c r="N32" i="76"/>
  <c r="N31" i="76"/>
  <c r="N30" i="76"/>
  <c r="N29" i="76"/>
  <c r="N28" i="76"/>
  <c r="N27" i="76"/>
  <c r="N26" i="76"/>
  <c r="N25" i="76"/>
  <c r="N24" i="76"/>
  <c r="N23" i="76"/>
  <c r="N22" i="76"/>
  <c r="N21" i="76"/>
  <c r="N20" i="76"/>
  <c r="N19" i="76"/>
  <c r="N18" i="76"/>
  <c r="N17" i="76"/>
  <c r="N16" i="76"/>
  <c r="N15" i="76"/>
  <c r="N14" i="76"/>
  <c r="N13" i="76"/>
  <c r="N12" i="76"/>
  <c r="I8" i="76"/>
  <c r="I5" i="76"/>
  <c r="N10" i="76"/>
  <c r="I12" i="76"/>
  <c r="M72" i="76" l="1"/>
  <c r="B37" i="76"/>
  <c r="B43" i="76" s="1"/>
  <c r="I35" i="76"/>
  <c r="H35" i="76"/>
  <c r="I34" i="76"/>
  <c r="H34" i="76"/>
  <c r="I33" i="76"/>
  <c r="H33" i="76"/>
  <c r="I32" i="76"/>
  <c r="H32" i="76"/>
  <c r="I31" i="76"/>
  <c r="H31" i="76"/>
  <c r="I30" i="76"/>
  <c r="H30" i="76"/>
  <c r="I29" i="76"/>
  <c r="H29" i="76"/>
  <c r="I28" i="76"/>
  <c r="H28" i="76"/>
  <c r="I27" i="76"/>
  <c r="H27" i="76"/>
  <c r="I26" i="76"/>
  <c r="H26" i="76"/>
  <c r="I25" i="76"/>
  <c r="H25" i="76"/>
  <c r="I24" i="76"/>
  <c r="H24" i="76"/>
  <c r="I23" i="76"/>
  <c r="H23" i="76"/>
  <c r="I22" i="76"/>
  <c r="H22" i="76"/>
  <c r="E37" i="76"/>
  <c r="I21" i="76"/>
  <c r="H21" i="76"/>
  <c r="I20" i="76"/>
  <c r="H20" i="76"/>
  <c r="I19" i="76"/>
  <c r="H19" i="76"/>
  <c r="I18" i="76"/>
  <c r="H18" i="76"/>
  <c r="I17" i="76"/>
  <c r="H17" i="76"/>
  <c r="I16" i="76"/>
  <c r="H16" i="76"/>
  <c r="I15" i="76"/>
  <c r="H15" i="76"/>
  <c r="D37" i="76"/>
  <c r="I14" i="76"/>
  <c r="H14" i="76"/>
  <c r="I13" i="76"/>
  <c r="H13" i="76"/>
  <c r="M61" i="75"/>
  <c r="C26" i="75"/>
  <c r="B26" i="75"/>
  <c r="B32" i="75" s="1"/>
  <c r="I25" i="75"/>
  <c r="H25" i="75"/>
  <c r="I24" i="75"/>
  <c r="H24" i="75"/>
  <c r="I23" i="75"/>
  <c r="H23" i="75"/>
  <c r="I22" i="75"/>
  <c r="H22" i="75"/>
  <c r="I21" i="75"/>
  <c r="H21" i="75"/>
  <c r="I20" i="75"/>
  <c r="H20" i="75"/>
  <c r="I19" i="75"/>
  <c r="H19" i="75"/>
  <c r="I18" i="75"/>
  <c r="H18" i="75"/>
  <c r="I16" i="75"/>
  <c r="H16" i="75"/>
  <c r="I15" i="75"/>
  <c r="H15" i="75"/>
  <c r="E26" i="75"/>
  <c r="I14" i="75"/>
  <c r="H14" i="75"/>
  <c r="I13" i="75"/>
  <c r="H13" i="75"/>
  <c r="D26" i="75"/>
  <c r="H12" i="75"/>
  <c r="I12" i="75" s="1"/>
  <c r="C28" i="75" l="1"/>
  <c r="E28" i="75"/>
  <c r="E39" i="76"/>
  <c r="C37" i="76"/>
  <c r="F26" i="75"/>
  <c r="G26" i="75"/>
  <c r="I37" i="76" l="1"/>
  <c r="C39" i="76"/>
  <c r="I26" i="75"/>
  <c r="N25" i="75"/>
  <c r="H26" i="75" l="1"/>
  <c r="H37" i="76"/>
  <c r="N36" i="76"/>
  <c r="I29" i="75" l="1"/>
  <c r="I28" i="75"/>
  <c r="I40" i="76"/>
  <c r="N10" i="75"/>
  <c r="D11" i="77" l="1"/>
  <c r="E11" i="77" s="1"/>
  <c r="I12" i="39"/>
  <c r="G11" i="77" l="1"/>
  <c r="H11" i="77" s="1"/>
  <c r="E14" i="77"/>
  <c r="E22" i="77" s="1"/>
  <c r="I11" i="77" l="1"/>
  <c r="J11" i="77" s="1"/>
  <c r="H14" i="73" s="1"/>
  <c r="I165" i="39" l="1"/>
  <c r="H165" i="39"/>
  <c r="F215" i="52" s="1"/>
  <c r="H19" i="78" s="1"/>
  <c r="I32" i="39"/>
  <c r="H32" i="39"/>
  <c r="I30" i="39"/>
  <c r="H30" i="39"/>
  <c r="H16" i="39" l="1"/>
  <c r="I112" i="39"/>
  <c r="H112" i="39"/>
  <c r="I111" i="39"/>
  <c r="H111" i="39"/>
  <c r="I110" i="39"/>
  <c r="H110" i="39"/>
  <c r="I109" i="39"/>
  <c r="H109" i="39"/>
  <c r="I108" i="39"/>
  <c r="H108" i="39"/>
  <c r="I107" i="39"/>
  <c r="H107" i="39"/>
  <c r="I209" i="39" l="1"/>
  <c r="H209" i="39"/>
  <c r="I208" i="39"/>
  <c r="H208" i="39"/>
  <c r="I207" i="39"/>
  <c r="H207" i="39"/>
  <c r="I206" i="39"/>
  <c r="H206" i="39"/>
  <c r="I205" i="39"/>
  <c r="H205" i="39"/>
  <c r="I203" i="39"/>
  <c r="H203" i="39"/>
  <c r="I202" i="39"/>
  <c r="H202" i="39"/>
  <c r="I201" i="39"/>
  <c r="H201" i="39"/>
  <c r="I197" i="39"/>
  <c r="H197" i="39"/>
  <c r="I196" i="39"/>
  <c r="H196" i="39"/>
  <c r="I195" i="39"/>
  <c r="H195" i="39"/>
  <c r="I128" i="39"/>
  <c r="H128" i="39"/>
  <c r="I194" i="39"/>
  <c r="H194" i="39"/>
  <c r="I193" i="39"/>
  <c r="H193" i="39"/>
  <c r="I192" i="39"/>
  <c r="H192" i="39"/>
  <c r="I189" i="39"/>
  <c r="H189" i="39"/>
  <c r="I188" i="39"/>
  <c r="H188" i="39"/>
  <c r="I187" i="39"/>
  <c r="H187" i="39"/>
  <c r="F216" i="52" s="1"/>
  <c r="H20" i="78" s="1"/>
  <c r="I185" i="39"/>
  <c r="H185" i="39"/>
  <c r="I184" i="39"/>
  <c r="H184" i="39"/>
  <c r="I183" i="39"/>
  <c r="H183" i="39"/>
  <c r="I180" i="39"/>
  <c r="H180" i="39"/>
  <c r="I127" i="39"/>
  <c r="H127" i="39"/>
  <c r="I178" i="39"/>
  <c r="H178" i="39"/>
  <c r="I181" i="39"/>
  <c r="H181" i="39"/>
  <c r="I177" i="39"/>
  <c r="H177" i="39"/>
  <c r="I129" i="39"/>
  <c r="H129" i="39"/>
  <c r="I176" i="39"/>
  <c r="H176" i="39"/>
  <c r="I175" i="39"/>
  <c r="H175" i="39"/>
  <c r="I174" i="39"/>
  <c r="H174" i="39"/>
  <c r="F222" i="52" s="1"/>
  <c r="H26" i="78" s="1"/>
  <c r="I172" i="39"/>
  <c r="H172" i="39"/>
  <c r="I170" i="39"/>
  <c r="H170" i="39"/>
  <c r="I169" i="39"/>
  <c r="H169" i="39"/>
  <c r="I167" i="39"/>
  <c r="H167" i="39"/>
  <c r="F219" i="52" s="1"/>
  <c r="H23" i="78" s="1"/>
  <c r="I166" i="39"/>
  <c r="H166" i="39"/>
  <c r="I164" i="39"/>
  <c r="H164" i="39"/>
  <c r="I163" i="39"/>
  <c r="H163" i="39"/>
  <c r="I156" i="39"/>
  <c r="F253" i="52" s="1"/>
  <c r="F255" i="52" s="1"/>
  <c r="H156" i="39"/>
  <c r="I154" i="39"/>
  <c r="H154" i="39"/>
  <c r="I152" i="39"/>
  <c r="F207" i="52" s="1"/>
  <c r="H152" i="39"/>
  <c r="I149" i="39"/>
  <c r="F205" i="52" s="1"/>
  <c r="H149" i="39"/>
  <c r="I148" i="39"/>
  <c r="H148" i="39"/>
  <c r="I147" i="39"/>
  <c r="H147" i="39"/>
  <c r="I146" i="39"/>
  <c r="H146" i="39"/>
  <c r="F96" i="52" s="1"/>
  <c r="I145" i="39"/>
  <c r="H145" i="39"/>
  <c r="F95" i="52" s="1"/>
  <c r="I144" i="39"/>
  <c r="H144" i="39"/>
  <c r="I143" i="39"/>
  <c r="H143" i="39"/>
  <c r="I142" i="39"/>
  <c r="H142" i="39"/>
  <c r="I141" i="39"/>
  <c r="H141" i="39"/>
  <c r="I140" i="39"/>
  <c r="H140" i="39"/>
  <c r="I124" i="39"/>
  <c r="H124" i="39"/>
  <c r="I123" i="39"/>
  <c r="H123" i="39"/>
  <c r="I122" i="39"/>
  <c r="H122" i="39"/>
  <c r="I121" i="39"/>
  <c r="H121" i="39"/>
  <c r="I118" i="39"/>
  <c r="H118" i="39"/>
  <c r="I117" i="39"/>
  <c r="H117" i="39"/>
  <c r="I115" i="39"/>
  <c r="I114" i="39"/>
  <c r="H114" i="39"/>
  <c r="I113" i="39"/>
  <c r="H113" i="39"/>
  <c r="I106" i="39"/>
  <c r="H106" i="39"/>
  <c r="I105" i="39"/>
  <c r="H105" i="39"/>
  <c r="I104" i="39"/>
  <c r="H104" i="39"/>
  <c r="I103" i="39"/>
  <c r="H103" i="39"/>
  <c r="I102" i="39"/>
  <c r="H102" i="39"/>
  <c r="I101" i="39"/>
  <c r="H101" i="39"/>
  <c r="I100" i="39"/>
  <c r="H100" i="39"/>
  <c r="I99" i="39"/>
  <c r="H99" i="39"/>
  <c r="I98" i="39"/>
  <c r="H98" i="39"/>
  <c r="I97" i="39"/>
  <c r="H97" i="39"/>
  <c r="I96" i="39"/>
  <c r="H96" i="39"/>
  <c r="I95" i="39"/>
  <c r="H95" i="39"/>
  <c r="I94" i="39"/>
  <c r="H94" i="39"/>
  <c r="I93" i="39"/>
  <c r="H93" i="39"/>
  <c r="I92" i="39"/>
  <c r="H92" i="39"/>
  <c r="I91" i="39"/>
  <c r="H91" i="39"/>
  <c r="I90" i="39"/>
  <c r="H90" i="39"/>
  <c r="I89" i="39"/>
  <c r="H89" i="39"/>
  <c r="I84" i="39"/>
  <c r="H84" i="39"/>
  <c r="I83" i="39"/>
  <c r="H83" i="39"/>
  <c r="I82" i="39"/>
  <c r="H82" i="39"/>
  <c r="I81" i="39"/>
  <c r="H81" i="39"/>
  <c r="I80" i="39"/>
  <c r="H80" i="39"/>
  <c r="I79" i="39"/>
  <c r="H79" i="39"/>
  <c r="I78" i="39"/>
  <c r="H78" i="39"/>
  <c r="I77" i="39"/>
  <c r="H77" i="39"/>
  <c r="I76" i="39"/>
  <c r="H76" i="39"/>
  <c r="I75" i="39"/>
  <c r="H75" i="39"/>
  <c r="I74" i="39"/>
  <c r="H74" i="39"/>
  <c r="I73" i="39"/>
  <c r="H73" i="39"/>
  <c r="I72" i="39"/>
  <c r="H72" i="39"/>
  <c r="I71" i="39"/>
  <c r="H71" i="39"/>
  <c r="I70" i="39"/>
  <c r="H70" i="39"/>
  <c r="I69" i="39"/>
  <c r="H69" i="39"/>
  <c r="I68" i="39"/>
  <c r="H68" i="39"/>
  <c r="I66" i="39"/>
  <c r="H66" i="39"/>
  <c r="I64" i="39"/>
  <c r="H64" i="39"/>
  <c r="I63" i="39"/>
  <c r="H63" i="39"/>
  <c r="I62" i="39"/>
  <c r="H62" i="39"/>
  <c r="I61" i="39"/>
  <c r="H61" i="39"/>
  <c r="I60" i="39"/>
  <c r="H60" i="39"/>
  <c r="I59" i="39"/>
  <c r="H59" i="39"/>
  <c r="I58" i="39"/>
  <c r="H58" i="39"/>
  <c r="I57" i="39"/>
  <c r="H57" i="39"/>
  <c r="I56" i="39"/>
  <c r="F292" i="52" s="1"/>
  <c r="H56" i="39"/>
  <c r="I55" i="39"/>
  <c r="H55" i="39"/>
  <c r="I54" i="39"/>
  <c r="H54" i="39"/>
  <c r="F287" i="52" s="1"/>
  <c r="F290" i="52"/>
  <c r="H52" i="39"/>
  <c r="I51" i="39"/>
  <c r="F294" i="52" s="1"/>
  <c r="H51" i="39"/>
  <c r="I49" i="39"/>
  <c r="H49" i="39"/>
  <c r="I48" i="39"/>
  <c r="F296" i="52" s="1"/>
  <c r="H48" i="39"/>
  <c r="I47" i="39"/>
  <c r="H47" i="39"/>
  <c r="I46" i="39"/>
  <c r="H46" i="39"/>
  <c r="I45" i="39"/>
  <c r="H45" i="39"/>
  <c r="I44" i="39"/>
  <c r="H44" i="39"/>
  <c r="I43" i="39"/>
  <c r="H43" i="39"/>
  <c r="I42" i="39"/>
  <c r="H42" i="39"/>
  <c r="F69" i="52" s="1"/>
  <c r="I41" i="39"/>
  <c r="H41" i="39"/>
  <c r="F68" i="52" s="1"/>
  <c r="I40" i="39"/>
  <c r="H40" i="39"/>
  <c r="F54" i="52" s="1"/>
  <c r="I39" i="39"/>
  <c r="H39" i="39"/>
  <c r="I38" i="39"/>
  <c r="H38" i="39"/>
  <c r="I37" i="39"/>
  <c r="H37" i="39"/>
  <c r="I36" i="39"/>
  <c r="H36" i="39"/>
  <c r="F9" i="52" s="1"/>
  <c r="I35" i="39"/>
  <c r="H35" i="39"/>
  <c r="I34" i="39"/>
  <c r="H34" i="39"/>
  <c r="I33" i="39"/>
  <c r="H33" i="39"/>
  <c r="I29" i="39"/>
  <c r="I28" i="39"/>
  <c r="H28" i="39"/>
  <c r="F53" i="52" s="1"/>
  <c r="I27" i="39"/>
  <c r="H27" i="39"/>
  <c r="I26" i="39"/>
  <c r="H26" i="39"/>
  <c r="I25" i="39"/>
  <c r="H25" i="39"/>
  <c r="I21" i="39"/>
  <c r="H21" i="39"/>
  <c r="I20" i="39"/>
  <c r="H20" i="39"/>
  <c r="I19" i="39"/>
  <c r="H19" i="39"/>
  <c r="I18" i="39"/>
  <c r="H18" i="39"/>
  <c r="I17" i="39"/>
  <c r="H17" i="39"/>
  <c r="I16" i="39"/>
  <c r="I15" i="39"/>
  <c r="H15" i="39"/>
  <c r="I14" i="39"/>
  <c r="H14" i="39"/>
  <c r="I13" i="39"/>
  <c r="H13" i="39"/>
  <c r="H12" i="39"/>
  <c r="I10" i="39"/>
  <c r="H10" i="39"/>
  <c r="I9" i="39"/>
  <c r="H9" i="39"/>
  <c r="I8" i="39"/>
  <c r="O8" i="39" s="1"/>
  <c r="H8" i="39"/>
  <c r="F12" i="78" l="1"/>
  <c r="D12" i="78"/>
  <c r="I33" i="79"/>
  <c r="I34" i="79" s="1"/>
  <c r="F220" i="52"/>
  <c r="H24" i="78" s="1"/>
  <c r="N138" i="39"/>
  <c r="F288" i="52"/>
  <c r="F204" i="52"/>
  <c r="F203" i="52" s="1"/>
  <c r="F209" i="52"/>
  <c r="D7" i="49" s="1"/>
  <c r="F8" i="52"/>
  <c r="F14" i="52" s="1"/>
  <c r="F16" i="52" s="1"/>
  <c r="F125" i="52"/>
  <c r="F97" i="52"/>
  <c r="F72" i="52"/>
  <c r="C19" i="58" s="1"/>
  <c r="F154" i="52"/>
  <c r="F163" i="52"/>
  <c r="F218" i="52"/>
  <c r="H22" i="78" s="1"/>
  <c r="F213" i="52"/>
  <c r="H17" i="78" s="1"/>
  <c r="F223" i="52"/>
  <c r="H27" i="78" s="1"/>
  <c r="B26" i="54" l="1"/>
  <c r="I38" i="79"/>
  <c r="N206" i="52"/>
  <c r="E12" i="69"/>
  <c r="B18" i="54"/>
  <c r="I47" i="79"/>
  <c r="I53" i="39"/>
  <c r="H53" i="39"/>
  <c r="I65" i="39"/>
  <c r="H65" i="39"/>
  <c r="G12" i="69" l="1"/>
  <c r="I67" i="39"/>
  <c r="H67" i="39"/>
  <c r="D38" i="54"/>
  <c r="E33" i="58"/>
  <c r="E49" i="58" s="1"/>
  <c r="F124" i="52" l="1"/>
  <c r="E224" i="52" l="1"/>
  <c r="H56" i="52"/>
  <c r="E13" i="58" s="1"/>
  <c r="H11" i="69" s="1"/>
  <c r="H17" i="69" s="1"/>
  <c r="D23" i="69" l="1"/>
  <c r="C23" i="69"/>
  <c r="D17" i="69"/>
  <c r="E12" i="73" l="1"/>
  <c r="E13" i="73"/>
  <c r="E14" i="73"/>
  <c r="G36" i="73"/>
  <c r="G35" i="73"/>
  <c r="G32" i="73"/>
  <c r="D32" i="73"/>
  <c r="C32" i="73"/>
  <c r="H30" i="73"/>
  <c r="I30" i="73" s="1"/>
  <c r="J30" i="73" s="1"/>
  <c r="H29" i="73"/>
  <c r="I29" i="73" s="1"/>
  <c r="J29" i="73" s="1"/>
  <c r="H28" i="73"/>
  <c r="I28" i="73" s="1"/>
  <c r="J28" i="73" s="1"/>
  <c r="H27" i="73"/>
  <c r="I27" i="73" s="1"/>
  <c r="E27" i="73"/>
  <c r="E32" i="73" s="1"/>
  <c r="H26" i="73"/>
  <c r="I26" i="73" s="1"/>
  <c r="D16" i="73"/>
  <c r="C16" i="73"/>
  <c r="O8" i="73"/>
  <c r="P8" i="73" s="1"/>
  <c r="O7" i="73"/>
  <c r="O6" i="73"/>
  <c r="J27" i="73" l="1"/>
  <c r="G14" i="73"/>
  <c r="G13" i="73"/>
  <c r="G37" i="73"/>
  <c r="G12" i="73"/>
  <c r="H32" i="73"/>
  <c r="I32" i="73"/>
  <c r="L5" i="73"/>
  <c r="M5" i="73"/>
  <c r="E16" i="73"/>
  <c r="J26" i="73"/>
  <c r="J32" i="73" s="1"/>
  <c r="B42" i="49"/>
  <c r="A30" i="52"/>
  <c r="A35" i="52" s="1"/>
  <c r="E32" i="52" s="1"/>
  <c r="G16" i="73" l="1"/>
  <c r="N5" i="73"/>
  <c r="O5" i="73" s="1"/>
  <c r="O9" i="73" s="1"/>
  <c r="A51" i="52"/>
  <c r="A60" i="52" l="1"/>
  <c r="A64" i="52" s="1"/>
  <c r="A58" i="52"/>
  <c r="A66" i="52" l="1"/>
  <c r="B18" i="58"/>
  <c r="A74" i="52" l="1"/>
  <c r="E127" i="52" s="1"/>
  <c r="B19" i="58"/>
  <c r="G16" i="50"/>
  <c r="A87" i="52" l="1"/>
  <c r="A89" i="52"/>
  <c r="A103" i="52" s="1"/>
  <c r="B20" i="58"/>
  <c r="A122" i="52" l="1"/>
  <c r="A113" i="52"/>
  <c r="G12" i="50"/>
  <c r="G10" i="50"/>
  <c r="G18" i="50" s="1"/>
  <c r="E126" i="52" l="1"/>
  <c r="A131" i="52" s="1"/>
  <c r="A134" i="52"/>
  <c r="A140" i="52" s="1"/>
  <c r="A150" i="52" l="1"/>
  <c r="E152" i="52" s="1"/>
  <c r="E153" i="52" s="1"/>
  <c r="A160" i="52" s="1"/>
  <c r="E143" i="52"/>
  <c r="A145" i="52" s="1"/>
  <c r="C27" i="49"/>
  <c r="B41" i="58"/>
  <c r="B14" i="58" s="1"/>
  <c r="A1" i="70"/>
  <c r="A166" i="52" l="1"/>
  <c r="A158" i="52"/>
  <c r="B45" i="58"/>
  <c r="L11" i="70"/>
  <c r="A179" i="52" l="1"/>
  <c r="A188" i="52" s="1"/>
  <c r="B21" i="58"/>
  <c r="I50" i="69"/>
  <c r="J50" i="69"/>
  <c r="T23" i="69" l="1"/>
  <c r="Q23" i="69"/>
  <c r="T21" i="69"/>
  <c r="Q21" i="69"/>
  <c r="T20" i="69"/>
  <c r="P20" i="69"/>
  <c r="Q20" i="69" s="1"/>
  <c r="T19" i="69"/>
  <c r="T18" i="69"/>
  <c r="Q18" i="69"/>
  <c r="T17" i="69"/>
  <c r="Q17" i="69"/>
  <c r="T16" i="69"/>
  <c r="P16" i="69"/>
  <c r="Q16" i="69" s="1"/>
  <c r="T15" i="69"/>
  <c r="Q15" i="69"/>
  <c r="T11" i="69"/>
  <c r="P11" i="69"/>
  <c r="Q11" i="69" s="1"/>
  <c r="T13" i="69"/>
  <c r="Q13" i="69"/>
  <c r="T10" i="69"/>
  <c r="P10" i="69"/>
  <c r="Q10" i="69" s="1"/>
  <c r="N10" i="69"/>
  <c r="T9" i="69"/>
  <c r="P9" i="69"/>
  <c r="Q9" i="69" s="1"/>
  <c r="T8" i="69"/>
  <c r="Q8" i="69"/>
  <c r="T6" i="69"/>
  <c r="Q6" i="69"/>
  <c r="P19" i="69"/>
  <c r="Q19" i="69" s="1"/>
  <c r="H38" i="52"/>
  <c r="F35" i="52" s="1"/>
  <c r="F38" i="52" s="1"/>
  <c r="D9" i="80" l="1"/>
  <c r="N33" i="52"/>
  <c r="N34" i="52" s="1"/>
  <c r="F32" i="52"/>
  <c r="H229" i="52" l="1"/>
  <c r="F11" i="49" s="1"/>
  <c r="F14" i="49" s="1"/>
  <c r="F19" i="49" s="1"/>
  <c r="B35" i="58"/>
  <c r="H186" i="52" l="1"/>
  <c r="H183" i="52"/>
  <c r="H184" i="52" s="1"/>
  <c r="F126" i="52"/>
  <c r="D27" i="49" l="1"/>
  <c r="E22" i="50" s="1"/>
  <c r="E24" i="50" s="1"/>
  <c r="F129" i="52"/>
  <c r="N12" i="39" s="1"/>
  <c r="O12" i="39" s="1"/>
  <c r="C35" i="58" l="1"/>
  <c r="C21" i="80"/>
  <c r="E21" i="80" s="1"/>
  <c r="D14" i="54"/>
  <c r="I7" i="39" l="1"/>
  <c r="B13" i="58" l="1"/>
  <c r="F11" i="52"/>
  <c r="C11" i="58" s="1"/>
  <c r="H7" i="39"/>
  <c r="H6" i="39"/>
  <c r="I6" i="39" s="1"/>
  <c r="F110" i="52"/>
  <c r="D16" i="51" l="1"/>
  <c r="B34" i="54" s="1"/>
  <c r="B11" i="54"/>
  <c r="G22" i="50"/>
  <c r="G10" i="77" l="1"/>
  <c r="D14" i="77"/>
  <c r="D17" i="49"/>
  <c r="G19" i="70" s="1"/>
  <c r="D10" i="78"/>
  <c r="D14" i="78"/>
  <c r="B36" i="54"/>
  <c r="F162" i="52"/>
  <c r="D34" i="78" l="1"/>
  <c r="D22" i="78"/>
  <c r="D26" i="78"/>
  <c r="D30" i="78"/>
  <c r="D20" i="78"/>
  <c r="D19" i="78"/>
  <c r="D23" i="78"/>
  <c r="D27" i="78"/>
  <c r="D31" i="78"/>
  <c r="D24" i="78"/>
  <c r="D17" i="78"/>
  <c r="D29" i="78"/>
  <c r="H10" i="77"/>
  <c r="G14" i="77"/>
  <c r="H12" i="78"/>
  <c r="H8" i="79"/>
  <c r="F14" i="78"/>
  <c r="F10" i="78"/>
  <c r="F34" i="78" l="1"/>
  <c r="F20" i="78"/>
  <c r="F24" i="78"/>
  <c r="F17" i="78"/>
  <c r="F29" i="78"/>
  <c r="F19" i="78"/>
  <c r="F27" i="78"/>
  <c r="F22" i="78"/>
  <c r="F26" i="78"/>
  <c r="F30" i="78"/>
  <c r="F23" i="78"/>
  <c r="F31" i="78"/>
  <c r="I10" i="77"/>
  <c r="H14" i="77"/>
  <c r="H14" i="78"/>
  <c r="F44" i="78"/>
  <c r="H10" i="79"/>
  <c r="I11" i="79" s="1"/>
  <c r="M8" i="79"/>
  <c r="D8" i="54"/>
  <c r="J10" i="77" l="1"/>
  <c r="I14" i="77"/>
  <c r="E23" i="77" s="1"/>
  <c r="E26" i="77" s="1"/>
  <c r="H50" i="78" s="1"/>
  <c r="D44" i="78"/>
  <c r="D46" i="78" s="1"/>
  <c r="F46" i="78"/>
  <c r="F35" i="78"/>
  <c r="D35" i="78"/>
  <c r="B3" i="39"/>
  <c r="F217" i="52"/>
  <c r="H21" i="78" s="1"/>
  <c r="F214" i="52"/>
  <c r="H18" i="78" s="1"/>
  <c r="F221" i="52"/>
  <c r="H25" i="78" s="1"/>
  <c r="F248" i="52"/>
  <c r="F165" i="52"/>
  <c r="D21" i="78" l="1"/>
  <c r="F21" i="78"/>
  <c r="D25" i="78"/>
  <c r="F25" i="78"/>
  <c r="D18" i="78"/>
  <c r="F18" i="78"/>
  <c r="B12" i="54"/>
  <c r="D16" i="49"/>
  <c r="B27" i="54"/>
  <c r="D50" i="78"/>
  <c r="F50" i="78"/>
  <c r="H12" i="73"/>
  <c r="H16" i="73" s="1"/>
  <c r="J14" i="77"/>
  <c r="D7" i="80" s="1"/>
  <c r="B28" i="54" l="1"/>
  <c r="G20" i="70"/>
  <c r="H11" i="52"/>
  <c r="E11" i="58" s="1"/>
  <c r="H30" i="51"/>
  <c r="G30" i="51"/>
  <c r="D30" i="51"/>
  <c r="C30" i="51"/>
  <c r="E14" i="51" l="1"/>
  <c r="G16" i="51"/>
  <c r="C16" i="51"/>
  <c r="E13" i="51"/>
  <c r="E12" i="51"/>
  <c r="I30" i="51"/>
  <c r="E30" i="51"/>
  <c r="A1" i="50"/>
  <c r="A1" i="59" s="1"/>
  <c r="H22" i="39" l="1"/>
  <c r="H23" i="39"/>
  <c r="J13" i="51"/>
  <c r="I13" i="73" s="1"/>
  <c r="J13" i="73" s="1"/>
  <c r="E16" i="51"/>
  <c r="J30" i="51"/>
  <c r="E10" i="58" s="1"/>
  <c r="I14" i="51" l="1"/>
  <c r="J14" i="51" s="1"/>
  <c r="I14" i="73" s="1"/>
  <c r="J14" i="73" s="1"/>
  <c r="D28" i="54"/>
  <c r="H24" i="39" l="1"/>
  <c r="M245" i="39"/>
  <c r="F47" i="59" l="1"/>
  <c r="I44" i="59"/>
  <c r="F37" i="60" l="1"/>
  <c r="F40" i="60" s="1"/>
  <c r="F25" i="60"/>
  <c r="N51" i="59" l="1"/>
  <c r="P48" i="59" l="1"/>
  <c r="Q52" i="59" s="1"/>
  <c r="G39" i="59"/>
  <c r="H29" i="59"/>
  <c r="E23" i="68" l="1"/>
  <c r="D23" i="68"/>
  <c r="E23" i="67"/>
  <c r="D23" i="67"/>
  <c r="E23" i="66"/>
  <c r="D23" i="66"/>
  <c r="E23" i="65"/>
  <c r="D23" i="65"/>
  <c r="E23" i="62"/>
  <c r="D23" i="62"/>
  <c r="E23" i="63"/>
  <c r="D23" i="63"/>
  <c r="E23" i="64"/>
  <c r="D23" i="64"/>
  <c r="A191" i="52" l="1"/>
  <c r="I42" i="79" l="1"/>
  <c r="F168" i="52"/>
  <c r="F171" i="52" l="1"/>
  <c r="L47" i="59"/>
  <c r="I32" i="59"/>
  <c r="B31" i="58" l="1"/>
  <c r="B22" i="58"/>
  <c r="E15" i="58"/>
  <c r="E25" i="58" s="1"/>
  <c r="B12" i="58"/>
  <c r="B11" i="58"/>
  <c r="B10" i="58"/>
  <c r="D20" i="54" l="1"/>
  <c r="D24" i="54" s="1"/>
  <c r="D30" i="54" l="1"/>
  <c r="D44" i="54" s="1"/>
  <c r="D48" i="54" l="1"/>
  <c r="B46" i="54" s="1"/>
  <c r="H244" i="52"/>
  <c r="F244" i="52"/>
  <c r="F91" i="52" l="1"/>
  <c r="F99" i="52" s="1"/>
  <c r="C12" i="58" l="1"/>
  <c r="C9" i="80" s="1"/>
  <c r="E9" i="80" s="1"/>
  <c r="F134" i="52"/>
  <c r="F15" i="60"/>
  <c r="E14" i="59" s="1"/>
  <c r="F14" i="60"/>
  <c r="F29" i="60"/>
  <c r="F44" i="60"/>
  <c r="F10" i="69" l="1"/>
  <c r="F56" i="52"/>
  <c r="C13" i="58" s="1"/>
  <c r="C22" i="58"/>
  <c r="F32" i="60"/>
  <c r="E43" i="59"/>
  <c r="F44" i="59" s="1"/>
  <c r="F16" i="60"/>
  <c r="F18" i="60" s="1"/>
  <c r="F43" i="60"/>
  <c r="F46" i="60" s="1"/>
  <c r="F49" i="59" s="1"/>
  <c r="E13" i="59"/>
  <c r="F15" i="59" s="1"/>
  <c r="F16" i="59" s="1"/>
  <c r="G10" i="69" l="1"/>
  <c r="C15" i="80"/>
  <c r="D15" i="80"/>
  <c r="E15" i="69"/>
  <c r="G15" i="69" s="1"/>
  <c r="B35" i="54"/>
  <c r="B38" i="54" s="1"/>
  <c r="F11" i="69"/>
  <c r="F17" i="69" s="1"/>
  <c r="C10" i="80"/>
  <c r="E10" i="80" s="1"/>
  <c r="G62" i="69"/>
  <c r="F51" i="59"/>
  <c r="H49" i="59"/>
  <c r="F23" i="49"/>
  <c r="E15" i="80" l="1"/>
  <c r="G11" i="69"/>
  <c r="C17" i="69"/>
  <c r="F30" i="49"/>
  <c r="H271" i="52"/>
  <c r="F32" i="49" s="1"/>
  <c r="H65" i="69" l="1"/>
  <c r="H67" i="69" s="1"/>
  <c r="B37" i="58"/>
  <c r="G47" i="51" l="1"/>
  <c r="D47" i="51"/>
  <c r="C47" i="51"/>
  <c r="H45" i="51"/>
  <c r="I45" i="51" s="1"/>
  <c r="H44" i="51"/>
  <c r="I44" i="51" s="1"/>
  <c r="H43" i="51"/>
  <c r="I43" i="51" s="1"/>
  <c r="H42" i="51"/>
  <c r="I42" i="51" s="1"/>
  <c r="E42" i="51"/>
  <c r="E47" i="51" s="1"/>
  <c r="H41" i="51"/>
  <c r="H47" i="51" l="1"/>
  <c r="J44" i="51"/>
  <c r="J45" i="51"/>
  <c r="J43" i="51"/>
  <c r="J42" i="51"/>
  <c r="I41" i="51"/>
  <c r="I47" i="51" l="1"/>
  <c r="J41" i="51"/>
  <c r="J47" i="51" s="1"/>
  <c r="G51" i="51" l="1"/>
  <c r="G50" i="51"/>
  <c r="G52" i="51" l="1"/>
  <c r="B47" i="58"/>
  <c r="A201" i="52" l="1"/>
  <c r="A211" i="52" s="1"/>
  <c r="E213" i="52" s="1"/>
  <c r="E215" i="52" s="1"/>
  <c r="A231" i="52" l="1"/>
  <c r="A239" i="52"/>
  <c r="C7" i="49"/>
  <c r="C11" i="49" l="1"/>
  <c r="A246" i="52"/>
  <c r="C16" i="49" s="1"/>
  <c r="A250" i="52" l="1"/>
  <c r="A257" i="52" s="1"/>
  <c r="C17" i="49" l="1"/>
  <c r="A265" i="52"/>
  <c r="A278" i="52" l="1"/>
  <c r="A4" i="69" s="1"/>
  <c r="A299" i="52" s="1"/>
  <c r="A305" i="52" s="1"/>
  <c r="A273" i="52"/>
  <c r="C32" i="49"/>
  <c r="C21" i="49"/>
  <c r="A307" i="52" l="1"/>
  <c r="A311" i="52" s="1"/>
  <c r="A51" i="58" s="1"/>
  <c r="B34" i="49" s="1"/>
  <c r="A26" i="69"/>
  <c r="C31" i="58"/>
  <c r="A31" i="69" l="1"/>
  <c r="A36" i="69" s="1"/>
  <c r="A40" i="69" s="1"/>
  <c r="A51" i="69" s="1"/>
  <c r="A69" i="69" s="1"/>
  <c r="A50" i="54"/>
  <c r="A27" i="50"/>
  <c r="C18" i="80"/>
  <c r="F153" i="52"/>
  <c r="D18" i="80" l="1"/>
  <c r="E18" i="80" s="1"/>
  <c r="C37" i="58"/>
  <c r="C23" i="80" l="1"/>
  <c r="D23" i="80" s="1"/>
  <c r="E23" i="80" s="1"/>
  <c r="F24" i="50"/>
  <c r="F21" i="69"/>
  <c r="G15" i="70"/>
  <c r="G17" i="70" s="1"/>
  <c r="G21" i="69" l="1"/>
  <c r="G61" i="69"/>
  <c r="G63" i="69" s="1"/>
  <c r="C8" i="80"/>
  <c r="F23" i="69"/>
  <c r="D34" i="70"/>
  <c r="G34" i="70" s="1"/>
  <c r="F39" i="59"/>
  <c r="H11" i="59"/>
  <c r="E8" i="80" l="1"/>
  <c r="C24" i="50"/>
  <c r="F55" i="59"/>
  <c r="H55" i="59" s="1"/>
  <c r="I12" i="51"/>
  <c r="J12" i="51" s="1"/>
  <c r="H16" i="51"/>
  <c r="H40" i="78" s="1"/>
  <c r="H42" i="78" l="1"/>
  <c r="D40" i="78"/>
  <c r="D42" i="78" s="1"/>
  <c r="F40" i="78"/>
  <c r="F42" i="78" s="1"/>
  <c r="J16" i="51"/>
  <c r="C10" i="58" s="1"/>
  <c r="C7" i="80" s="1"/>
  <c r="E7" i="80" s="1"/>
  <c r="I12" i="73"/>
  <c r="F224" i="52"/>
  <c r="I16" i="51"/>
  <c r="B13" i="54" l="1"/>
  <c r="B14" i="54" s="1"/>
  <c r="H28" i="78"/>
  <c r="J12" i="73"/>
  <c r="I16" i="73"/>
  <c r="D28" i="78" l="1"/>
  <c r="D32" i="78" s="1"/>
  <c r="D37" i="78" s="1"/>
  <c r="F28" i="78"/>
  <c r="F32" i="78" s="1"/>
  <c r="F37" i="78" s="1"/>
  <c r="F53" i="78" s="1"/>
  <c r="H32" i="78"/>
  <c r="H37" i="78" s="1"/>
  <c r="J16" i="73"/>
  <c r="H18" i="73" s="1"/>
  <c r="I37" i="78" l="1"/>
  <c r="H21" i="79"/>
  <c r="H53" i="78"/>
  <c r="H56" i="78" s="1"/>
  <c r="H14" i="79"/>
  <c r="I15" i="79" s="1"/>
  <c r="I17" i="79" s="1"/>
  <c r="F58" i="78"/>
  <c r="F60" i="78"/>
  <c r="H22" i="79"/>
  <c r="D53" i="78"/>
  <c r="D58" i="78" s="1"/>
  <c r="C46" i="81"/>
  <c r="E34" i="81"/>
  <c r="H204" i="39"/>
  <c r="I204" i="39"/>
  <c r="C18" i="73"/>
  <c r="H23" i="79" l="1"/>
  <c r="I24" i="79" s="1"/>
  <c r="I26" i="79" s="1"/>
  <c r="I30" i="79" s="1"/>
  <c r="I36" i="79" s="1"/>
  <c r="I43" i="79" s="1"/>
  <c r="D46" i="81"/>
  <c r="I125" i="39"/>
  <c r="H125" i="39"/>
  <c r="P43" i="79" l="1"/>
  <c r="F173" i="52"/>
  <c r="F259" i="52" s="1"/>
  <c r="I45" i="79"/>
  <c r="I49" i="79" s="1"/>
  <c r="I40" i="79"/>
  <c r="N125" i="39"/>
  <c r="O125" i="39" s="1"/>
  <c r="F175" i="52" l="1"/>
  <c r="F177" i="52" s="1"/>
  <c r="C21" i="58" s="1"/>
  <c r="H179" i="39"/>
  <c r="M227" i="52" s="1"/>
  <c r="D3" i="39"/>
  <c r="I179" i="39"/>
  <c r="F229" i="52" l="1"/>
  <c r="D11" i="49" s="1"/>
  <c r="D14" i="49" s="1"/>
  <c r="D19" i="49" s="1"/>
  <c r="F186" i="52" l="1"/>
  <c r="L186" i="52" s="1"/>
  <c r="F183" i="52"/>
  <c r="O25" i="75"/>
  <c r="O36" i="76"/>
  <c r="F184" i="52" l="1"/>
  <c r="G18" i="70"/>
  <c r="G22" i="70" s="1"/>
  <c r="D31" i="70" s="1"/>
  <c r="G31" i="70" s="1"/>
  <c r="B8" i="54" l="1"/>
  <c r="G35" i="70"/>
  <c r="F3" i="39" l="1"/>
  <c r="H50" i="39"/>
  <c r="F62" i="52" s="1"/>
  <c r="I50" i="39"/>
  <c r="I210" i="39" l="1"/>
  <c r="F152" i="52"/>
  <c r="O50" i="39"/>
  <c r="L149" i="52" s="1"/>
  <c r="N51" i="39"/>
  <c r="M87" i="52"/>
  <c r="H210" i="39"/>
  <c r="M166" i="52" l="1"/>
  <c r="M152" i="52"/>
  <c r="I211" i="39"/>
  <c r="L87" i="52"/>
  <c r="L63" i="52"/>
  <c r="L64" i="52" s="1"/>
  <c r="L66" i="52" s="1"/>
  <c r="L68" i="52" s="1"/>
  <c r="H3" i="39"/>
  <c r="C18" i="58"/>
  <c r="C20" i="58"/>
  <c r="E14" i="69" s="1"/>
  <c r="G14" i="69" s="1"/>
  <c r="F156" i="52"/>
  <c r="C45" i="58" s="1"/>
  <c r="B17" i="54" l="1"/>
  <c r="B20" i="54" s="1"/>
  <c r="C23" i="58"/>
  <c r="B22" i="54"/>
  <c r="C13" i="80"/>
  <c r="E13" i="80" s="1"/>
  <c r="C12" i="80"/>
  <c r="E19" i="59"/>
  <c r="E13" i="69"/>
  <c r="E17" i="69" s="1"/>
  <c r="C25" i="80"/>
  <c r="E20" i="69"/>
  <c r="E23" i="69" s="1"/>
  <c r="D25" i="80" l="1"/>
  <c r="E25" i="80" s="1"/>
  <c r="D12" i="80"/>
  <c r="E12" i="80" s="1"/>
  <c r="G15" i="80"/>
  <c r="H15" i="80" s="1"/>
  <c r="B24" i="54"/>
  <c r="B30" i="54" s="1"/>
  <c r="B44" i="54" s="1"/>
  <c r="G13" i="69"/>
  <c r="G17" i="69" s="1"/>
  <c r="H30" i="59"/>
  <c r="F20" i="59"/>
  <c r="G20" i="69"/>
  <c r="G49" i="69" s="1"/>
  <c r="B48" i="54" l="1"/>
  <c r="M48" i="54" s="1"/>
  <c r="G23" i="69"/>
  <c r="C11" i="70" l="1"/>
  <c r="D33" i="70" s="1"/>
  <c r="G33" i="70" s="1"/>
  <c r="F148" i="52"/>
  <c r="C14" i="58" s="1"/>
  <c r="C15" i="58" s="1"/>
  <c r="C25" i="58" s="1"/>
  <c r="G8" i="70" s="1"/>
  <c r="D32" i="70" s="1"/>
  <c r="G32" i="70" s="1"/>
  <c r="F261" i="52"/>
  <c r="F263" i="52" s="1"/>
  <c r="D21" i="49" s="1"/>
  <c r="A46" i="70" l="1"/>
  <c r="G23" i="70"/>
  <c r="G24" i="70" s="1"/>
  <c r="D23" i="49"/>
  <c r="D20" i="50" l="1"/>
  <c r="F269" i="52"/>
  <c r="F271" i="52" s="1"/>
  <c r="D30" i="49"/>
  <c r="D32" i="49" l="1"/>
  <c r="D24" i="50"/>
  <c r="G20" i="50"/>
  <c r="G24" i="50" l="1"/>
  <c r="C32" i="58"/>
  <c r="C19" i="80" l="1"/>
  <c r="C33" i="58"/>
  <c r="C49" i="58" s="1"/>
  <c r="F49" i="58" l="1"/>
  <c r="C10" i="70"/>
  <c r="G11" i="70" s="1"/>
  <c r="G64" i="69"/>
  <c r="G65" i="69" s="1"/>
  <c r="G67" i="69" s="1"/>
  <c r="D19" i="80"/>
  <c r="E19" i="80" s="1"/>
  <c r="E29" i="80" l="1"/>
  <c r="E31" i="80" s="1"/>
  <c r="E32" i="80" s="1"/>
  <c r="F21" i="80"/>
  <c r="F143" i="52" l="1"/>
  <c r="L148" i="52" s="1"/>
  <c r="E37" i="80"/>
</calcChain>
</file>

<file path=xl/comments1.xml><?xml version="1.0" encoding="utf-8"?>
<comments xmlns="http://schemas.openxmlformats.org/spreadsheetml/2006/main">
  <authors>
    <author>Moota</author>
  </authors>
  <commentList>
    <comment ref="G8" authorId="0">
      <text>
        <r>
          <rPr>
            <b/>
            <sz val="9"/>
            <color indexed="81"/>
            <rFont val="Tahoma"/>
            <family val="2"/>
          </rPr>
          <t xml:space="preserve">PLEASE FILL / LINK THE HIGHLIGHTED CELLS ONLY
</t>
        </r>
      </text>
    </comment>
  </commentList>
</comments>
</file>

<file path=xl/sharedStrings.xml><?xml version="1.0" encoding="utf-8"?>
<sst xmlns="http://schemas.openxmlformats.org/spreadsheetml/2006/main" count="1210" uniqueCount="772">
  <si>
    <t>Loan from directors</t>
  </si>
  <si>
    <t>Total</t>
  </si>
  <si>
    <t>Trade payables</t>
  </si>
  <si>
    <t>Particulars</t>
  </si>
  <si>
    <t>Fee and subscription</t>
  </si>
  <si>
    <t>Depreciation</t>
  </si>
  <si>
    <t>Bank charges</t>
  </si>
  <si>
    <t xml:space="preserve"> </t>
  </si>
  <si>
    <t>Audit fee payable</t>
  </si>
  <si>
    <t>Cash in hand</t>
  </si>
  <si>
    <t>Cash and bank balances</t>
  </si>
  <si>
    <t>Trading Right Entitlement Certificate (TREC)</t>
  </si>
  <si>
    <t>Rent, rates and taxes</t>
  </si>
  <si>
    <t>Unappropriated profit</t>
  </si>
  <si>
    <t>Dr.</t>
  </si>
  <si>
    <t>Cr.</t>
  </si>
  <si>
    <t>Expenses</t>
  </si>
  <si>
    <t>Adjustmnts</t>
  </si>
  <si>
    <t>Adjusted Trial</t>
  </si>
  <si>
    <t>Trade and other payables</t>
  </si>
  <si>
    <t>Expenses payable</t>
  </si>
  <si>
    <t>STATEMENT OF FINANCIAL POSITION</t>
  </si>
  <si>
    <t>Dividend income</t>
  </si>
  <si>
    <t>ASSETS</t>
  </si>
  <si>
    <t>RUPEES</t>
  </si>
  <si>
    <t>NON-CURRENT ASSETS</t>
  </si>
  <si>
    <t xml:space="preserve">CURRENT ASSETS </t>
  </si>
  <si>
    <t>EQUITY AND LIABILITIES</t>
  </si>
  <si>
    <t>SHARE CAPITAL AND RESERVES</t>
  </si>
  <si>
    <t>CURRENT LIABILTIES</t>
  </si>
  <si>
    <t>TOTAL</t>
  </si>
  <si>
    <t>PARTICULARS</t>
  </si>
  <si>
    <t xml:space="preserve">                                  COST</t>
  </si>
  <si>
    <t xml:space="preserve">                                  DEPRECIATION</t>
  </si>
  <si>
    <t>AS ON</t>
  </si>
  <si>
    <t>ADDITION/ (DELETION)</t>
  </si>
  <si>
    <t>RATE</t>
  </si>
  <si>
    <t>AS AT</t>
  </si>
  <si>
    <t>FOR THE YEAR</t>
  </si>
  <si>
    <t xml:space="preserve">AS AT </t>
  </si>
  <si>
    <t>%</t>
  </si>
  <si>
    <t>Land-freehold</t>
  </si>
  <si>
    <t>Building-freehold</t>
  </si>
  <si>
    <t>Tools and equipment</t>
  </si>
  <si>
    <t>Furniture and fittings</t>
  </si>
  <si>
    <t>Vehicles</t>
  </si>
  <si>
    <t>Office equipment</t>
  </si>
  <si>
    <t>ACCUMULATED AS AT 30-06-2012</t>
  </si>
  <si>
    <t>RUPEES 2012</t>
  </si>
  <si>
    <t>Charged to FOH</t>
  </si>
  <si>
    <t>Charged to Admin expenses</t>
  </si>
  <si>
    <t>Intangible assets</t>
  </si>
  <si>
    <t>Provision for taxation</t>
  </si>
  <si>
    <t>Financial charges</t>
  </si>
  <si>
    <t>Balance as at June 30, 2016</t>
  </si>
  <si>
    <t>Miscellaneous</t>
  </si>
  <si>
    <t>Property, plant and equipment</t>
  </si>
  <si>
    <t>REVENUE</t>
  </si>
  <si>
    <t>EXPENSES</t>
  </si>
  <si>
    <t>Administrative and general expenses</t>
  </si>
  <si>
    <t>PROPERTY, PLANT AND EQUIPMENT</t>
  </si>
  <si>
    <t>Long term investment</t>
  </si>
  <si>
    <t>CASH AND BANK BALANCES</t>
  </si>
  <si>
    <t>TRADE AND OTHER PAYABLES</t>
  </si>
  <si>
    <t>ADMINISTRATIVE AND GENERAL EXPENSES</t>
  </si>
  <si>
    <t>OTHER INCOME</t>
  </si>
  <si>
    <t>FINANCIAL INSTRUMENTS AND RELATED DISCLOSURES</t>
  </si>
  <si>
    <t>RELATED PARTIES TRANSACTIONS</t>
  </si>
  <si>
    <t>ACCRUED LIABILITIES</t>
  </si>
  <si>
    <t>Accrued liabilities</t>
  </si>
  <si>
    <t>Auditors' remuneration</t>
  </si>
  <si>
    <t xml:space="preserve">Opening trial </t>
  </si>
  <si>
    <t>Movements</t>
  </si>
  <si>
    <t>WDV</t>
  </si>
  <si>
    <t>DESCRIPTION</t>
  </si>
  <si>
    <t>Other income</t>
  </si>
  <si>
    <t>CONTINGENCIES AND COMMITMENTS</t>
  </si>
  <si>
    <t>AUDITORS' REMUNERATION</t>
  </si>
  <si>
    <t>Audit fee</t>
  </si>
  <si>
    <t>FINANCIAL CHARGES</t>
  </si>
  <si>
    <t>STATEMENT OF CASH FLOWS</t>
  </si>
  <si>
    <t>Rupees</t>
  </si>
  <si>
    <t>CASH FLOW FROM OPERATING ACTIVITIES</t>
  </si>
  <si>
    <t>Income tax paid</t>
  </si>
  <si>
    <t>CASH FLOWS FROM INVESTING ACTIVITIES</t>
  </si>
  <si>
    <t>CASH FLOWS FROM FINANCING ACTIVITIES</t>
  </si>
  <si>
    <t>Cash and cash equivalents at beginning of the year</t>
  </si>
  <si>
    <t>Cash and cash equivalents at end of the year</t>
  </si>
  <si>
    <t>DIRECTOR__________________</t>
  </si>
  <si>
    <t>DIRECTOR</t>
  </si>
  <si>
    <t>KAUSAR SECURITIES (PRIVATE) LIMITED</t>
  </si>
  <si>
    <t>Depreciation for the year</t>
  </si>
  <si>
    <t>Calculation of Net Capital</t>
  </si>
  <si>
    <t>as at June 30, 2016</t>
  </si>
  <si>
    <t>VALUATION BASIS</t>
  </si>
  <si>
    <t>CURRENT ASSETS</t>
  </si>
  <si>
    <t>Cash in hand or in bank</t>
  </si>
  <si>
    <t>As per book value</t>
  </si>
  <si>
    <t>Cash at bank</t>
  </si>
  <si>
    <t xml:space="preserve">  - Broker's account</t>
  </si>
  <si>
    <t xml:space="preserve"> -  Client's account</t>
  </si>
  <si>
    <t>Total Bank Balances</t>
  </si>
  <si>
    <t>Total cash and bank balances</t>
  </si>
  <si>
    <t>Book value</t>
  </si>
  <si>
    <t>.</t>
  </si>
  <si>
    <t>Less: Overdue  for more than 14 days</t>
  </si>
  <si>
    <t>Trade receivables</t>
  </si>
  <si>
    <t xml:space="preserve">Book value </t>
  </si>
  <si>
    <t>Investment in Listed Securities in the name of broker</t>
  </si>
  <si>
    <t>Market Value</t>
  </si>
  <si>
    <t>Less: securities in exposure list marked to market less 15% discount</t>
  </si>
  <si>
    <t xml:space="preserve">Securities purchased for client </t>
  </si>
  <si>
    <t>Securities purchased for client &amp; held by broker where payment is not received in 14 days</t>
  </si>
  <si>
    <t>Listed TFCs/Corporate Bonds of not less than BBB grade assigned by a credit rating company in Pakistan</t>
  </si>
  <si>
    <t>Marked to market less 5% discount</t>
  </si>
  <si>
    <t>FIBs</t>
  </si>
  <si>
    <t>Treasury Bill</t>
  </si>
  <si>
    <t>At market value</t>
  </si>
  <si>
    <t>TOTAL CURRENT ASSETS</t>
  </si>
  <si>
    <t>CURRENT LIABILITIES</t>
  </si>
  <si>
    <t>As per book values</t>
  </si>
  <si>
    <t>Less: Overdue  for more than 30 days</t>
  </si>
  <si>
    <t>Other Liabilities</t>
  </si>
  <si>
    <t>Accrued expenses</t>
  </si>
  <si>
    <t>TOTAL CURRENT LIABILITIES</t>
  </si>
  <si>
    <t>NET CAPITAL BALANCE AS AT June 30, 2016</t>
  </si>
  <si>
    <t>Note: The Third Schedule to the Securities and Exchange Rules, 1971 "Requirements for Calculation of Net Capital For Purpose of Rule 2(d)" , provides that "current assets and current liabilities in relation to member of a Stock Exchange for the purpose of net capital shall be determined by accounting for the current assets and current liabilities". Accordingly, for the purpose of determining the "Net Capital" all the current assets and current liabilities of the Company, including advances, deposits, prepayments and other receivables have been taken into consideration.</t>
  </si>
  <si>
    <t>------------------------------------------------------------------------------------------------------------------------------------------------------------------------------------------------------------------------------------------------------------------------------</t>
  </si>
  <si>
    <t>Notes to the Net Capital Certificate as at June 30, 2016</t>
  </si>
  <si>
    <t>CASH IN HAND OR IN BANK</t>
  </si>
  <si>
    <t>ACCRUED EXPENSES</t>
  </si>
  <si>
    <t>Legal and professional charges</t>
  </si>
  <si>
    <t>PAYABLES AS AT 1/6/2016</t>
  </si>
  <si>
    <t>RECIEVABLES 16/6/2016</t>
  </si>
  <si>
    <t>CHIEF EXECUTIVE_____________________</t>
  </si>
  <si>
    <t>Certification charges</t>
  </si>
  <si>
    <t>Adjustment for non cash items:</t>
  </si>
  <si>
    <t xml:space="preserve">   CHIEF EXECUTIVE   ___________________              DIRECTOR  _____________________</t>
  </si>
  <si>
    <t xml:space="preserve">         CHIEF EXECUTIVE   ___________________              DIRECTOR  _____________________</t>
  </si>
  <si>
    <t xml:space="preserve">                     </t>
  </si>
  <si>
    <t>ILYAS  SAEED  &amp;  CO</t>
  </si>
  <si>
    <t>CHARTERED ACCOUNTANTS</t>
  </si>
  <si>
    <t>Midsnell Group International</t>
  </si>
  <si>
    <t>File Ref:</t>
  </si>
  <si>
    <t>Prepared By:</t>
  </si>
  <si>
    <t>Adnan</t>
  </si>
  <si>
    <t>Subject:</t>
  </si>
  <si>
    <t>Dated :</t>
  </si>
  <si>
    <t>Checked By:</t>
  </si>
  <si>
    <t>Period ended:</t>
  </si>
  <si>
    <t xml:space="preserve">Dated: </t>
  </si>
  <si>
    <t>S.NO.</t>
  </si>
  <si>
    <t>Ref:</t>
  </si>
  <si>
    <t>Kausar securities private limited</t>
  </si>
  <si>
    <t>Non current assets</t>
  </si>
  <si>
    <t>Property plant and equipment</t>
  </si>
  <si>
    <t>Cash and bank</t>
  </si>
  <si>
    <t>Share capital</t>
  </si>
  <si>
    <t>Revaluation surplus</t>
  </si>
  <si>
    <t>Total comprehensive income for the year</t>
  </si>
  <si>
    <t>RECIEVABLES 30/6/2016</t>
  </si>
  <si>
    <t>PAYABLES AS AT 30/6/2016</t>
  </si>
  <si>
    <t>TRADE RECEIVABLES</t>
  </si>
  <si>
    <t>TRADE PAYBALES</t>
  </si>
  <si>
    <t>OTHER LIABILITIES</t>
  </si>
  <si>
    <t>Trade creditors (More than 30 days)</t>
  </si>
  <si>
    <t>Changes in working capital</t>
  </si>
  <si>
    <t>Directors' loan</t>
  </si>
  <si>
    <t>Net profit before tax</t>
  </si>
  <si>
    <t>Finance charges paid</t>
  </si>
  <si>
    <t>ARIF LATIF SECURITIES (PRIVATE) LIMITED</t>
  </si>
  <si>
    <t>Electricity</t>
  </si>
  <si>
    <t>Bank profit</t>
  </si>
  <si>
    <t>For the year</t>
  </si>
  <si>
    <t>NON-CURRENT LIABILTIES</t>
  </si>
  <si>
    <t>Reserves</t>
  </si>
  <si>
    <t>Arif Latif Securities Private Limited</t>
  </si>
  <si>
    <t>PSX Deposit</t>
  </si>
  <si>
    <t>Mrs Sobia atif</t>
  </si>
  <si>
    <t>Atif arif</t>
  </si>
  <si>
    <t>seemi arif latif</t>
  </si>
  <si>
    <t>Arif latif</t>
  </si>
  <si>
    <t>Adeel arif</t>
  </si>
  <si>
    <t>Lubna ravid</t>
  </si>
  <si>
    <t>Rizwan raziq</t>
  </si>
  <si>
    <t>Nazir ahmad</t>
  </si>
  <si>
    <t>Abdul ghafoor quarashi</t>
  </si>
  <si>
    <t>Shaukat hussain javed</t>
  </si>
  <si>
    <t>Husin abdul rehman</t>
  </si>
  <si>
    <t>Muhammad Amin</t>
  </si>
  <si>
    <t>NCS</t>
  </si>
  <si>
    <t>Accrued liability</t>
  </si>
  <si>
    <t>Tax payable</t>
  </si>
  <si>
    <t xml:space="preserve">Telephone Bill Charges      </t>
  </si>
  <si>
    <t xml:space="preserve"> Postage &amp; Telegram Charge  </t>
  </si>
  <si>
    <t xml:space="preserve"> Ground Rent LSE      </t>
  </si>
  <si>
    <t xml:space="preserve"> PROFESSIONAL TAX    </t>
  </si>
  <si>
    <t xml:space="preserve">INTERNET CHARGES      </t>
  </si>
  <si>
    <t xml:space="preserve">Electricity Charges            </t>
  </si>
  <si>
    <t xml:space="preserve"> Stationary &amp; Printing     </t>
  </si>
  <si>
    <t>Tax Consultant Fee</t>
  </si>
  <si>
    <t xml:space="preserve"> Vehicle Expenses </t>
  </si>
  <si>
    <t xml:space="preserve">Maintenance Expenses </t>
  </si>
  <si>
    <t xml:space="preserve">SECP FEE      </t>
  </si>
  <si>
    <t xml:space="preserve">Computer Expenses </t>
  </si>
  <si>
    <t xml:space="preserve">LSE - Property Tax  </t>
  </si>
  <si>
    <t>VEHICLE EXPENSE</t>
  </si>
  <si>
    <t xml:space="preserve">Bank Charges </t>
  </si>
  <si>
    <t>SHARE CAPITAL</t>
  </si>
  <si>
    <t>Insurance</t>
  </si>
  <si>
    <t>15/06/2015</t>
  </si>
  <si>
    <t>30/06/2015</t>
  </si>
  <si>
    <t>PSX Future expense</t>
  </si>
  <si>
    <t>Fair Trade capital</t>
  </si>
  <si>
    <t>Optimas Cap mangt (pvt) ltd</t>
  </si>
  <si>
    <t>M.Nadeem</t>
  </si>
  <si>
    <t>Maqsood Ahmed</t>
  </si>
  <si>
    <t>Mohsin Zubair</t>
  </si>
  <si>
    <t>Shehzad Hassan</t>
  </si>
  <si>
    <t>Waqas Majid</t>
  </si>
  <si>
    <t>Haris hassan Seyed</t>
  </si>
  <si>
    <t xml:space="preserve">Shan Ahmed </t>
  </si>
  <si>
    <t>Usman Mehmood</t>
  </si>
  <si>
    <t xml:space="preserve">M. Aslam Zafar </t>
  </si>
  <si>
    <t>Deel Ahmed Khan</t>
  </si>
  <si>
    <t xml:space="preserve">Omer Ahmed </t>
  </si>
  <si>
    <t>Mehmood Ahmed</t>
  </si>
  <si>
    <t>Hassan Mehmood</t>
  </si>
  <si>
    <t>Maqbool Ahmed shahid</t>
  </si>
  <si>
    <t>Qaiser Mehmood</t>
  </si>
  <si>
    <t>Muhammed Idrees</t>
  </si>
  <si>
    <t xml:space="preserve">Muhammed Sarwar Khawaja </t>
  </si>
  <si>
    <t>Irafan ur rehman Raja</t>
  </si>
  <si>
    <t xml:space="preserve">Ahmed Nadeem </t>
  </si>
  <si>
    <t>Tabsum Zahoor</t>
  </si>
  <si>
    <t>Mian .M.Atta</t>
  </si>
  <si>
    <t xml:space="preserve">Rabia wasik </t>
  </si>
  <si>
    <t>M.Imtaiaz Hassan</t>
  </si>
  <si>
    <t>Muhamme Saeed Akhter</t>
  </si>
  <si>
    <t xml:space="preserve">Rana Azmat ali khan </t>
  </si>
  <si>
    <t>Zarar Ahmed shahid</t>
  </si>
  <si>
    <t>Khalid abdukl khaliq</t>
  </si>
  <si>
    <t xml:space="preserve">hussain abdul rehman </t>
  </si>
  <si>
    <t xml:space="preserve">M.Sami </t>
  </si>
  <si>
    <t>Riaz ahme dsheikh</t>
  </si>
  <si>
    <t xml:space="preserve">Sabir hussain </t>
  </si>
  <si>
    <t>Commision refund</t>
  </si>
  <si>
    <t>Website charges</t>
  </si>
  <si>
    <t xml:space="preserve">Hunaid Muhammed Qasim </t>
  </si>
  <si>
    <t xml:space="preserve">COMMISSION INCOME                </t>
  </si>
  <si>
    <t>Other income -dividend</t>
  </si>
  <si>
    <t>other income-services</t>
  </si>
  <si>
    <t>Adjustments</t>
  </si>
  <si>
    <t>REVALUATION SURPLUS</t>
  </si>
  <si>
    <t>Cash at bank:</t>
  </si>
  <si>
    <t>DIRECTORS' LOAN</t>
  </si>
  <si>
    <t>COMMITMENTS:</t>
  </si>
  <si>
    <t>CONTINGENCIES:</t>
  </si>
  <si>
    <t>TRADE DEBTS - Considered Good</t>
  </si>
  <si>
    <t>Separate Note should prepare</t>
  </si>
  <si>
    <t>Opening balance</t>
  </si>
  <si>
    <t>Purchases of fixed assets</t>
  </si>
  <si>
    <t>This represent Trading Right Entitlement Certificate (TREC) received from Pakistan Stock Exchange Limited after the merger of all the three exchanges of Pakistan in accordance with the requirements of the Stock Exchanges (Corporatization, Demutualization and Integration) Act, 2012 (The Act). The Company has also received shares of LSE Financial Services Ltd. (formerly LSE) after completion of the demutualization process.</t>
  </si>
  <si>
    <t>Fair value adjustment</t>
  </si>
  <si>
    <t>LSE Financial Services Ltd. (formerly LSE)</t>
  </si>
  <si>
    <t xml:space="preserve">Opening </t>
  </si>
  <si>
    <t>Central Depository Company of Pakistan (CDC)</t>
  </si>
  <si>
    <t>National Clearing Company of Pakistan (NCCPL)</t>
  </si>
  <si>
    <t>The Company has a policy whereby all transactions with related parties are entered into at arm's length prices using comparable uncontrolled price method.</t>
  </si>
  <si>
    <t>GENERAL</t>
  </si>
  <si>
    <t>-</t>
  </si>
  <si>
    <t>Figures have been rounded off to the nearest rupee, unless otherwise stated.</t>
  </si>
  <si>
    <t>Authorized share capital</t>
  </si>
  <si>
    <t>fully paid in cash</t>
  </si>
  <si>
    <t xml:space="preserve">Issued, subscribed and paid-up capital </t>
  </si>
  <si>
    <t>NUMBER OF EMPLOYEES</t>
  </si>
  <si>
    <t xml:space="preserve">DATE OF AUTHORIZATION FOR ISSUE </t>
  </si>
  <si>
    <t>Effective interest rate</t>
  </si>
  <si>
    <t>Non Interest bearing</t>
  </si>
  <si>
    <t xml:space="preserve">Financial assets </t>
  </si>
  <si>
    <t xml:space="preserve">Maturity </t>
  </si>
  <si>
    <t>Long term investment-available for sale</t>
  </si>
  <si>
    <t>Deposits</t>
  </si>
  <si>
    <t>Maturity after more then one year</t>
  </si>
  <si>
    <t>Long term deposits</t>
  </si>
  <si>
    <t>Financial Liabilities</t>
  </si>
  <si>
    <t>Loan from director</t>
  </si>
  <si>
    <t>Accrued and other liabilities</t>
  </si>
  <si>
    <t>Deferred taxation</t>
  </si>
  <si>
    <t>Postage</t>
  </si>
  <si>
    <t>DEFERRED TAX</t>
  </si>
  <si>
    <t>The company's activities are exposed to a variety of financial risks namely credit risk, interest rate risk, foreign exchange risk and liquidity risk. Overall, risks arising from the Company's financial instruments are limited. The Company manages its exposure to financial risk in the following manner:</t>
  </si>
  <si>
    <t>Liquidity risk is the risk that an enterprise will encounter difficulties in raising funds to meet commitments associated with financial instruments. Prudent liquidity risk management implies maintaining sufficient cash and bank balances and availability of funding through an adequate amount of committed credit facilities. The Company aims to maintain flexibility in funding by keeping committed credit lines available.</t>
  </si>
  <si>
    <t>Financial liabilities in accordance with their contractual maturities are presented below:</t>
  </si>
  <si>
    <t>Carrying amount</t>
  </si>
  <si>
    <t>Contractual cash flows</t>
  </si>
  <si>
    <t>Less than 1 year</t>
  </si>
  <si>
    <t>Rs.</t>
  </si>
  <si>
    <t xml:space="preserve">Cash and bank balances                                    </t>
  </si>
  <si>
    <t>AUDIT FOR THE YEAR ENDED JUNE 30, 2016</t>
  </si>
  <si>
    <t>CALCULATION OF MATERIALITY</t>
  </si>
  <si>
    <t>REF:</t>
  </si>
  <si>
    <t>B 10(4)</t>
  </si>
  <si>
    <t>Balance Sheet</t>
  </si>
  <si>
    <t xml:space="preserve">Assets </t>
  </si>
  <si>
    <t xml:space="preserve">Liabilities </t>
  </si>
  <si>
    <t>Owners' Equity</t>
  </si>
  <si>
    <t>Income Statement</t>
  </si>
  <si>
    <t>Total Revenues</t>
  </si>
  <si>
    <t>Cost of Sales</t>
  </si>
  <si>
    <t>Gross Profit</t>
  </si>
  <si>
    <t>Operating expenses</t>
  </si>
  <si>
    <t>Finance cost</t>
  </si>
  <si>
    <t>Other charges</t>
  </si>
  <si>
    <t>Net Income Before Tax</t>
  </si>
  <si>
    <t>Income Tax</t>
  </si>
  <si>
    <t>Net Income After Tax</t>
  </si>
  <si>
    <t>The single rule method would involve the auditor selecting one of the four following</t>
  </si>
  <si>
    <t>materiality amounts:</t>
  </si>
  <si>
    <t xml:space="preserve">Single Rule </t>
  </si>
  <si>
    <t xml:space="preserve">Computation </t>
  </si>
  <si>
    <t>Materiality Amount</t>
  </si>
  <si>
    <t>5% of pre-tax income</t>
  </si>
  <si>
    <t>5% x Rs.</t>
  </si>
  <si>
    <t>½% of total assets</t>
  </si>
  <si>
    <t>½% x Rs.</t>
  </si>
  <si>
    <t>1% of equity</t>
  </si>
  <si>
    <t>1% x Rs.</t>
  </si>
  <si>
    <t>½% of total revenues</t>
  </si>
  <si>
    <t>The average or blending method using the single rules previously given would involve</t>
  </si>
  <si>
    <t>the following computation:</t>
  </si>
  <si>
    <t>Average Method</t>
  </si>
  <si>
    <t>(5% of pre-tax income + 1/2% of total assets + 1 % of equity + 1/2% of total revenues) /4</t>
  </si>
  <si>
    <t>Computation</t>
  </si>
  <si>
    <t>Materiality</t>
  </si>
  <si>
    <t xml:space="preserve">Audit fee </t>
  </si>
  <si>
    <r>
      <rPr>
        <b/>
        <sz val="12"/>
        <rFont val="Times New Roman"/>
        <family val="1"/>
      </rPr>
      <t>Add:</t>
    </r>
    <r>
      <rPr>
        <sz val="12"/>
        <rFont val="Times New Roman"/>
        <family val="1"/>
      </rPr>
      <t xml:space="preserve"> Tax paid / deducted during the year</t>
    </r>
  </si>
  <si>
    <r>
      <rPr>
        <b/>
        <sz val="12"/>
        <rFont val="Times New Roman"/>
        <family val="1"/>
      </rPr>
      <t>Less:</t>
    </r>
    <r>
      <rPr>
        <sz val="12"/>
        <rFont val="Times New Roman"/>
        <family val="1"/>
      </rPr>
      <t xml:space="preserve"> Provision for tax</t>
    </r>
  </si>
  <si>
    <t xml:space="preserve">  </t>
  </si>
  <si>
    <t>NOTE</t>
  </si>
  <si>
    <t xml:space="preserve">STATEMENT OF CHANGES IN EQUITY </t>
  </si>
  <si>
    <t>Profit before taxation</t>
  </si>
  <si>
    <t>Profit after taxation</t>
  </si>
  <si>
    <t>Trade debts - considered good</t>
  </si>
  <si>
    <t>Other comprehensive income</t>
  </si>
  <si>
    <t>Loss on sale of investment</t>
  </si>
  <si>
    <t>(Increase)/ decrease in current assets</t>
  </si>
  <si>
    <t xml:space="preserve">Total comprehensive income for the year </t>
  </si>
  <si>
    <t>As at</t>
  </si>
  <si>
    <t>Additions/ (deletions)</t>
  </si>
  <si>
    <t>Rate</t>
  </si>
  <si>
    <t>Cost</t>
  </si>
  <si>
    <t xml:space="preserve">Rights to use room </t>
  </si>
  <si>
    <t>This represent cost of leasehold right to use room given by Pakistan Stock Exchange for indefinite useful life as per notice of LSE no. LSE-4757 dated November 12, 2009. This is considered to be indefinite as there is no foreseeable limit on the period during which an entity expects to consume the future economic benefits.</t>
  </si>
  <si>
    <t>Broker's account</t>
  </si>
  <si>
    <t>Client's account</t>
  </si>
  <si>
    <t>Entertainment expense</t>
  </si>
  <si>
    <t>Communication expense</t>
  </si>
  <si>
    <t>This represents unsecured contractual loan injected by the Directors of  the company at NIL mark up basis  and is repayable upon the financial ease of the Company. The TR 32 specifies that the directors' loan which is interest free and repayable at the discretion of the entity does not pass the test of liability and thus, is to be recorded as equity at face value.</t>
  </si>
  <si>
    <t>PROVISION FOR TAXATION</t>
  </si>
  <si>
    <t>Computer equipment</t>
  </si>
  <si>
    <t>Intangible</t>
  </si>
  <si>
    <t>Long-term investments</t>
  </si>
  <si>
    <t>INTANGIBLE</t>
  </si>
  <si>
    <t>LONG-TERM INVESTMENTS - AVAILABLE FOR SALE</t>
  </si>
  <si>
    <t>LONG-TERM DEPOSITS</t>
  </si>
  <si>
    <t>Tax</t>
  </si>
  <si>
    <t>Accounting</t>
  </si>
  <si>
    <t>Tax depreciation for the year</t>
  </si>
  <si>
    <t>DEFERRED TAXATION</t>
  </si>
  <si>
    <t>Taxable temporary difference</t>
  </si>
  <si>
    <t>Cost (tax)</t>
  </si>
  <si>
    <t>Current</t>
  </si>
  <si>
    <t>Deferred</t>
  </si>
  <si>
    <t>Maturity up to one year</t>
  </si>
  <si>
    <t>Deferred credits/ (debits) arising due to:</t>
  </si>
  <si>
    <t>Prior year</t>
  </si>
  <si>
    <t>Total borrowing</t>
  </si>
  <si>
    <t>Net debt</t>
  </si>
  <si>
    <t>Total equity</t>
  </si>
  <si>
    <t>Total capital</t>
  </si>
  <si>
    <t>Gearing ratio</t>
  </si>
  <si>
    <t xml:space="preserve">The carrying amounts of financial assets and financial liabilities approximate their fair values. </t>
  </si>
  <si>
    <t>Fair value of financial instruments</t>
  </si>
  <si>
    <t>Capital risk management</t>
  </si>
  <si>
    <t>within one year</t>
  </si>
  <si>
    <t>after one year</t>
  </si>
  <si>
    <t>Financial instruments and financial risk management</t>
  </si>
  <si>
    <t>Liquidity risk</t>
  </si>
  <si>
    <t>Financial liabilities:</t>
  </si>
  <si>
    <t>Financial assets:</t>
  </si>
  <si>
    <t>Interest bearing</t>
  </si>
  <si>
    <t>Non-interest bearing</t>
  </si>
  <si>
    <t>These are non-interest bearing deposits under statutory obligations.</t>
  </si>
  <si>
    <t>EARNING PER SHARE - BASIC</t>
  </si>
  <si>
    <t>Transactions with related parties during the year are as under:</t>
  </si>
  <si>
    <t>Trade debts</t>
  </si>
  <si>
    <t>i)</t>
  </si>
  <si>
    <t>ii)</t>
  </si>
  <si>
    <t>iii)</t>
  </si>
  <si>
    <t>iv)</t>
  </si>
  <si>
    <t>v)</t>
  </si>
  <si>
    <t>Director's loan</t>
  </si>
  <si>
    <t>Balance as at June 30, 2017</t>
  </si>
  <si>
    <t>CHIEF EXECUTIVE   _______________                                                                                                           DIRECTOR  ______________</t>
  </si>
  <si>
    <t>---------------------------------------------------RUPEES----------------------------------------------------</t>
  </si>
  <si>
    <t>Loan From director</t>
  </si>
  <si>
    <t>Fixed Assets</t>
  </si>
  <si>
    <t>Accumulated depreciation</t>
  </si>
  <si>
    <t>Long term investments</t>
  </si>
  <si>
    <t>NCCPL Deposit</t>
  </si>
  <si>
    <t>PSX Deposit Future DFC</t>
  </si>
  <si>
    <t>Shamim jamal</t>
  </si>
  <si>
    <t>Arif latif Future exposure</t>
  </si>
  <si>
    <t>Humera hammad</t>
  </si>
  <si>
    <t>M.Amin</t>
  </si>
  <si>
    <t>M Asim</t>
  </si>
  <si>
    <t xml:space="preserve">M Irfan </t>
  </si>
  <si>
    <t>Zafar Hussain</t>
  </si>
  <si>
    <t xml:space="preserve">MB LAGA  LAGA PSX1            </t>
  </si>
  <si>
    <t>STAFF SALARY</t>
  </si>
  <si>
    <t>ADMIN SALARY</t>
  </si>
  <si>
    <t>INSURANCE A/C ROMM 414-15</t>
  </si>
  <si>
    <t xml:space="preserve"> TAX ON SALARY</t>
  </si>
  <si>
    <t xml:space="preserve"> BONUS STAFF</t>
  </si>
  <si>
    <t>Travelling Charges</t>
  </si>
  <si>
    <t>AIR CONDITIONER EXPENCE</t>
  </si>
  <si>
    <t>BAD DEBTS</t>
  </si>
  <si>
    <t>WEB DEVELOPER CHARGES</t>
  </si>
  <si>
    <t>CDC</t>
  </si>
  <si>
    <t>FED</t>
  </si>
  <si>
    <t>AHMAD PARVAIZ RATTU</t>
  </si>
  <si>
    <t>FAZAL MUHAMMAD FIRDOUSI</t>
  </si>
  <si>
    <t>SABA FAZAL FIRDOUSI</t>
  </si>
  <si>
    <t>Pakistan Stock Exchange Limited (PSX)</t>
  </si>
  <si>
    <t>Service income</t>
  </si>
  <si>
    <t>Bad debts</t>
  </si>
  <si>
    <t>Net cash flow from financing activities</t>
  </si>
  <si>
    <t>Long term deposit</t>
  </si>
  <si>
    <t>Increase / (decrease) in current liabilities</t>
  </si>
  <si>
    <t>Arif Latif Securities investment</t>
  </si>
  <si>
    <t>CHIEF EXECUTIVE   _______________                                                                 DIRECTOR  ______________</t>
  </si>
  <si>
    <t>TAX ON FINANCE BANK PROFIT AND CASH WITHDRAWAL</t>
  </si>
  <si>
    <t>Adjusted Trial Balance</t>
  </si>
  <si>
    <t>SHORT TERM INVESTMENTS</t>
  </si>
  <si>
    <t>These represent investments in listed securities and have been classified as available for sale financial assets.</t>
  </si>
  <si>
    <t>Investment in listed securities</t>
  </si>
  <si>
    <t>Trade receivable</t>
  </si>
  <si>
    <t xml:space="preserve">   MGI</t>
  </si>
  <si>
    <t>K</t>
  </si>
  <si>
    <t>Client:</t>
  </si>
  <si>
    <t>Prepared By:              Shafqat</t>
  </si>
  <si>
    <t>SUBJECT:</t>
  </si>
  <si>
    <t>Umar</t>
  </si>
  <si>
    <t>PERIOD
ENDED:</t>
  </si>
  <si>
    <t>Trade Creditors</t>
  </si>
  <si>
    <t>Opening Balance</t>
  </si>
  <si>
    <t>Closing Balance</t>
  </si>
  <si>
    <t>MRS SOBIA ATIF</t>
  </si>
  <si>
    <t>ATIF ARIF</t>
  </si>
  <si>
    <t>SEEMI ARIF LATIF</t>
  </si>
  <si>
    <t>ARIF LATIF FUTURE EXPOSURE</t>
  </si>
  <si>
    <t>ADEEL ARIF</t>
  </si>
  <si>
    <t>LUBNA RAVID</t>
  </si>
  <si>
    <t>RIZWAN RAZIQ</t>
  </si>
  <si>
    <t>M.NADEEM</t>
  </si>
  <si>
    <t>S.BILAL HAIDER</t>
  </si>
  <si>
    <t>MAQSOOD AHMED</t>
  </si>
  <si>
    <t xml:space="preserve">SHAN AHMED </t>
  </si>
  <si>
    <t xml:space="preserve">OMER AHMED </t>
  </si>
  <si>
    <t>MEHMOOD AHMED</t>
  </si>
  <si>
    <t>HASSAN MEHMOOD</t>
  </si>
  <si>
    <t xml:space="preserve">AHMED NADEEM </t>
  </si>
  <si>
    <t>TABSUM ZAHOOR</t>
  </si>
  <si>
    <t xml:space="preserve">RANA AZMAT ALI KHAN </t>
  </si>
  <si>
    <t>SHAUKAT HUSSAIN JAVED</t>
  </si>
  <si>
    <t xml:space="preserve">HUSSAIN ABDUL REHMAN </t>
  </si>
  <si>
    <t>M ASIM</t>
  </si>
  <si>
    <t>D</t>
  </si>
  <si>
    <t>ARIF LATIF</t>
  </si>
  <si>
    <t>WAQAS MAJID</t>
  </si>
  <si>
    <t>MUHAMMED IDREES</t>
  </si>
  <si>
    <t xml:space="preserve">HUNAID MUHAMMED QASIM </t>
  </si>
  <si>
    <t>USMAN MEHMOOD</t>
  </si>
  <si>
    <t xml:space="preserve">MUHAMMED SARWAR KHAWAJA </t>
  </si>
  <si>
    <t>IRAFAN UR REHMAN RAJA</t>
  </si>
  <si>
    <t>M.IMTAIAZ HASSAN</t>
  </si>
  <si>
    <t>M.AMIN</t>
  </si>
  <si>
    <t xml:space="preserve">M IRFAN </t>
  </si>
  <si>
    <t>ZAFAR HUSSAIN</t>
  </si>
  <si>
    <t>N.C.S</t>
  </si>
  <si>
    <t>Trade Debtors</t>
  </si>
  <si>
    <t>The Company has pledged / hypothecated 337,490 shares of Lahore Stock Exchange Limited and Trading Right Entitlement Certificate as referred to note no. 6 to the financial statements.</t>
  </si>
  <si>
    <t>Name</t>
  </si>
  <si>
    <t>Share holders</t>
  </si>
  <si>
    <t>Number of shares held</t>
  </si>
  <si>
    <t>Percentage</t>
  </si>
  <si>
    <t>Total number of shares</t>
  </si>
  <si>
    <t>Arif Latif</t>
  </si>
  <si>
    <t>Atif Latif</t>
  </si>
  <si>
    <t>Adeel Arif</t>
  </si>
  <si>
    <t>Director</t>
  </si>
  <si>
    <t>Mr. Arif Latif - CEO / Director</t>
  </si>
  <si>
    <t>Mrs. Seemi Arif Latif - Director's spouse</t>
  </si>
  <si>
    <t>Mr. Adeel Arif - Director</t>
  </si>
  <si>
    <t>Mr. Atif Arif - Director</t>
  </si>
  <si>
    <t>Mrs. Sobia Atif - Director's spouse</t>
  </si>
  <si>
    <t>Restricted Cost</t>
  </si>
  <si>
    <t>Original Cost</t>
  </si>
  <si>
    <t>Amortization</t>
  </si>
  <si>
    <t>Initial Allowance</t>
  </si>
  <si>
    <t>Intangibles</t>
  </si>
  <si>
    <t>WDV as on    30-06-2017</t>
  </si>
  <si>
    <t>Amortization for the year</t>
  </si>
  <si>
    <t>Remaining Useful Life</t>
  </si>
  <si>
    <t>WDV as on       01-07-2016</t>
  </si>
  <si>
    <t>Particular</t>
  </si>
  <si>
    <t>NO Clubbing</t>
  </si>
  <si>
    <t>Plant / Machinery</t>
  </si>
  <si>
    <t>Office Equipemnt - Electric Equipments</t>
  </si>
  <si>
    <t xml:space="preserve">Clubbed </t>
  </si>
  <si>
    <t>Office Equipment</t>
  </si>
  <si>
    <t>Furniture and fixture</t>
  </si>
  <si>
    <t>Computer hardware</t>
  </si>
  <si>
    <t>FOR THE PERIOD</t>
  </si>
  <si>
    <t>TOTAL DEPRECIABLE AMOUNT</t>
  </si>
  <si>
    <t>DEPRECIALBLE AMOUNT</t>
  </si>
  <si>
    <t>INITIAL ALLOWANCE</t>
  </si>
  <si>
    <t>ADDITIONS / (DELETION)</t>
  </si>
  <si>
    <t>TAX DEPRECIATION SCHEDULE</t>
  </si>
  <si>
    <t>COMPUTATION OF TAX</t>
  </si>
  <si>
    <t xml:space="preserve"> (FTR)</t>
  </si>
  <si>
    <t>(NTR)</t>
  </si>
  <si>
    <t>Percentage (Excluding Exports)</t>
  </si>
  <si>
    <t>Dividend / Capital Gains</t>
  </si>
  <si>
    <t>Bank Profits/ Commission</t>
  </si>
  <si>
    <t>Receipts</t>
  </si>
  <si>
    <t>Actual</t>
  </si>
  <si>
    <t>Prorate</t>
  </si>
  <si>
    <t>FINANCE COST</t>
  </si>
  <si>
    <t>Total Finance Cost</t>
  </si>
  <si>
    <t>Profit before Taxation</t>
  </si>
  <si>
    <t>Inadmissible Deductions</t>
  </si>
  <si>
    <t>Accounting depreciation</t>
  </si>
  <si>
    <t>Prorata</t>
  </si>
  <si>
    <t>Admissible Deductions</t>
  </si>
  <si>
    <t>Tax Depreciation</t>
  </si>
  <si>
    <t>Profit before Tax after Adjustment</t>
  </si>
  <si>
    <t>Taxable income for the year</t>
  </si>
  <si>
    <t>Brought Forward losses</t>
  </si>
  <si>
    <t>A</t>
  </si>
  <si>
    <t>Minimum Tax</t>
  </si>
  <si>
    <t>Normal Turnover</t>
  </si>
  <si>
    <t xml:space="preserve">Total Turnover </t>
  </si>
  <si>
    <t>B</t>
  </si>
  <si>
    <t xml:space="preserve">Normal Tax </t>
  </si>
  <si>
    <t xml:space="preserve">Taxable Income </t>
  </si>
  <si>
    <t>Normal Tax @ 25%</t>
  </si>
  <si>
    <t>Higher of Minimum or Normal</t>
  </si>
  <si>
    <t>C</t>
  </si>
  <si>
    <t>Alternate Corporate Tax</t>
  </si>
  <si>
    <t>Accounting Profit</t>
  </si>
  <si>
    <t>Less : PTR Profits</t>
  </si>
  <si>
    <t>ACT @ 17%</t>
  </si>
  <si>
    <t>Higher of Corporate or Normal</t>
  </si>
  <si>
    <t>E</t>
  </si>
  <si>
    <t>Tax Chargeable under FTR:</t>
  </si>
  <si>
    <t>Hence, the Provision for taxation for 2017 is (D+E)</t>
  </si>
  <si>
    <t>ARIF LATIF SECURITIES</t>
  </si>
  <si>
    <t>Plant and Machinery</t>
  </si>
  <si>
    <t>Tax on dividend @ 12.5%</t>
  </si>
  <si>
    <t>Tax Deducted During The Year</t>
  </si>
  <si>
    <t>Refundable for the year</t>
  </si>
  <si>
    <t>Current Provision</t>
  </si>
  <si>
    <t>Prior Year</t>
  </si>
  <si>
    <t>Less : Taxes Paid</t>
  </si>
  <si>
    <t>Deferred tax liability - Closing</t>
  </si>
  <si>
    <t xml:space="preserve">DEFERRED TAX </t>
  </si>
  <si>
    <t xml:space="preserve">Carrying Amount </t>
  </si>
  <si>
    <t>Tax Base</t>
  </si>
  <si>
    <t>TTD / (DTD)</t>
  </si>
  <si>
    <t>Property Plant and equipment</t>
  </si>
  <si>
    <t>Intangible Asset</t>
  </si>
  <si>
    <t>Long term deposits and prepayments</t>
  </si>
  <si>
    <t>Short term investment</t>
  </si>
  <si>
    <t>Advance tax - net</t>
  </si>
  <si>
    <t>Unappropriated loss</t>
  </si>
  <si>
    <t>Taxable / (Deductible) Temporary Difference</t>
  </si>
  <si>
    <t>Unabsorbed Depreciation</t>
  </si>
  <si>
    <t>Deferred Tax (Asset) / Liability @ 25%</t>
  </si>
  <si>
    <t>Arif latif Securities</t>
  </si>
  <si>
    <t>Expense / (Income) for the year</t>
  </si>
  <si>
    <t>Taxation-net</t>
  </si>
  <si>
    <t>Closing (receivable) / payable</t>
  </si>
  <si>
    <t xml:space="preserve">Short term deposits </t>
  </si>
  <si>
    <t>Gross commission</t>
  </si>
  <si>
    <t>Net commission</t>
  </si>
  <si>
    <t>Sales tax on services</t>
  </si>
  <si>
    <t>Net Liability</t>
  </si>
  <si>
    <t>The company has lien the TRE certificate's Pakistan Stock Exchange and 337,590 number of shares with Pakistan Stock Exchange in compliance with Base Minimum Capital (BMC) requirement under the regulations governing risk management of PSX.</t>
  </si>
  <si>
    <t>Pattern of share holding</t>
  </si>
  <si>
    <t>Opening value</t>
  </si>
  <si>
    <t>Movement during the year</t>
  </si>
  <si>
    <t>Closing balance</t>
  </si>
  <si>
    <t>Other payables</t>
  </si>
  <si>
    <t>Issue of share capital</t>
  </si>
  <si>
    <t>Items that may be reclassified to profit and loss account subsequently</t>
  </si>
  <si>
    <t>Items that may not be reclassified to profit and loss account subsequently</t>
  </si>
  <si>
    <t xml:space="preserve">Earning per share - basic </t>
  </si>
  <si>
    <t>Earning per share - basic</t>
  </si>
  <si>
    <t>Salaries, wages and benefits includes remuneration of chief executive and directors whose breakup is as follows:</t>
  </si>
  <si>
    <t xml:space="preserve">  Chief Executive</t>
  </si>
  <si>
    <t xml:space="preserve">   Director</t>
  </si>
  <si>
    <t>Managerial remuneration</t>
  </si>
  <si>
    <t>Number of persons</t>
  </si>
  <si>
    <t>Salaries, wages and benefits</t>
  </si>
  <si>
    <t>6.1.1</t>
  </si>
  <si>
    <t>Travelling and conveyance</t>
  </si>
  <si>
    <t>Diluted earnings per share</t>
  </si>
  <si>
    <t>No figure for diluted earning per share has been presented as the company has not issued any instrument carrying options which would have an impact on earning per share when exercised.</t>
  </si>
  <si>
    <t xml:space="preserve">Fair value adjustment </t>
  </si>
  <si>
    <t xml:space="preserve">ADJUSTING ENTRIES </t>
  </si>
  <si>
    <t>Sr.no</t>
  </si>
  <si>
    <t>Account Head</t>
  </si>
  <si>
    <t>Debit</t>
  </si>
  <si>
    <t>Credit</t>
  </si>
  <si>
    <t xml:space="preserve">Prior year </t>
  </si>
  <si>
    <t>Tax paid</t>
  </si>
  <si>
    <t xml:space="preserve">Entertainment Expenses </t>
  </si>
  <si>
    <t>Office Misc. Expenses</t>
  </si>
  <si>
    <t>Depreciation Expense</t>
  </si>
  <si>
    <t>Retained earning</t>
  </si>
  <si>
    <t>For the Year</t>
  </si>
  <si>
    <t>Op Dep</t>
  </si>
  <si>
    <t>Total Depreciation for the year</t>
  </si>
  <si>
    <t>Total cost</t>
  </si>
  <si>
    <t>AS AT JUNE 30, 2018</t>
  </si>
  <si>
    <t>FOR THE YEAR ENDED JUNE 30, 2018</t>
  </si>
  <si>
    <t>NOTES TO THE FINANCIAL STATEMENTS  FOR THE YEAR ENDED JUNE 30, 2018</t>
  </si>
  <si>
    <t>843,975 (2017: 843,975) shares</t>
  </si>
  <si>
    <t>The company’s prime objectives when managing capital is to safeguard its ability to continue as a going concern so that it can continue to provide returns for shareholders  and benefits for other stakeholders; and to maintain a strong capital base to support the sustained development of its business. In order to maintain or adjust the capital structure, the company may adjust the amount of dividend paid to shareholders, issue new shares or sell assets to reduce debts. Consistent with others in the industry, the company monitors capital on the basis of the gearing ratio. The ratio is calculated as net debt divided by total capital. Net debt is calculated as total borrowing less cash and bank balances. Total capital is calculated as equity as shown in the balance sheet plus net debts. The gearing ratio as at period ended June 30, 2018 and June 30, 2017 are as follows:-</t>
  </si>
  <si>
    <t>2,500,000 (2017 : 2,500,000/-) ordinary shares of Rs 10/- each</t>
  </si>
  <si>
    <t>3,500,000 (2017 : 3,500,000/-) ordinary shares of Rs 10/- each</t>
  </si>
  <si>
    <t>Balance as at June 30, 2018</t>
  </si>
  <si>
    <t>For the year ended June 30, 2018</t>
  </si>
  <si>
    <t xml:space="preserve">W.H.Tax Telephone &amp; Mobil         </t>
  </si>
  <si>
    <t xml:space="preserve">TAX ON DIVIDEND      </t>
  </si>
  <si>
    <t>Advance against vehicle</t>
  </si>
  <si>
    <t>Bilal Ahmed</t>
  </si>
  <si>
    <t>M. Usama Mazhar</t>
  </si>
  <si>
    <t>Asad Elahi</t>
  </si>
  <si>
    <t>Shiek Yayha Attaul Haq</t>
  </si>
  <si>
    <t>M. Zia ul Haq</t>
  </si>
  <si>
    <t>Other income -bank profit 57-01-2</t>
  </si>
  <si>
    <t>Other income -bank profit 57-02-4</t>
  </si>
  <si>
    <t>Profit on Finance NCCPL</t>
  </si>
  <si>
    <t>Commission income - REG</t>
  </si>
  <si>
    <t>Commission income - FUTURE</t>
  </si>
  <si>
    <t>Other Income Bank Profit</t>
  </si>
  <si>
    <t>Unrealized Profit / loss on sale of investment</t>
  </si>
  <si>
    <t>CVT</t>
  </si>
  <si>
    <t>Services charges</t>
  </si>
  <si>
    <t>Membership fee LCCI</t>
  </si>
  <si>
    <t>Mobile telephone expense</t>
  </si>
  <si>
    <t xml:space="preserve">SECURITY STAFF </t>
  </si>
  <si>
    <t>ANNUAL SUBSCRIPTION TREC</t>
  </si>
  <si>
    <t>UPS EXPENCE</t>
  </si>
  <si>
    <t>PSX fee</t>
  </si>
  <si>
    <t>WHT on cheques</t>
  </si>
  <si>
    <t>NCCPL fee and charges</t>
  </si>
  <si>
    <t>PSX annual record charges</t>
  </si>
  <si>
    <t>Advance tax paid on services</t>
  </si>
  <si>
    <t>Tax on finance bank profit</t>
  </si>
  <si>
    <t>Car parking</t>
  </si>
  <si>
    <t>Tax on bonus shares</t>
  </si>
  <si>
    <t>LSC financial services</t>
  </si>
  <si>
    <t>Advance tax paid on purchases</t>
  </si>
  <si>
    <t>Audit oversight board</t>
  </si>
  <si>
    <t>Advance tax paid on sale</t>
  </si>
  <si>
    <t>NCCPL charges</t>
  </si>
  <si>
    <t>Tax on cash</t>
  </si>
  <si>
    <t>Value as per Notice dated March 30, 2018</t>
  </si>
  <si>
    <t>Increase in fair value of LSE shares as per notice</t>
  </si>
  <si>
    <t>CGT</t>
  </si>
  <si>
    <t>Opening (receivable) / payable</t>
  </si>
  <si>
    <t>July</t>
  </si>
  <si>
    <t>August</t>
  </si>
  <si>
    <t>September</t>
  </si>
  <si>
    <t>October</t>
  </si>
  <si>
    <t>November</t>
  </si>
  <si>
    <t>December</t>
  </si>
  <si>
    <t>January</t>
  </si>
  <si>
    <t>February</t>
  </si>
  <si>
    <t>March</t>
  </si>
  <si>
    <t>April</t>
  </si>
  <si>
    <t>May</t>
  </si>
  <si>
    <t>June</t>
  </si>
  <si>
    <t>The notional value of TREC was Rs. 2,500,000 as per notice of PSX/N-7178 dated November 10, 2017.</t>
  </si>
  <si>
    <t>This includes trading account due from related party amounting to Rs. nill ( 2017: Rs. 5,267,812)</t>
  </si>
  <si>
    <t>This includes trading account due to related parties amounting to Rs. 40,321384/- (2017: 17,131,901)</t>
  </si>
  <si>
    <t>Nill (2017: 100,000) shares of Faysal Bank Limited</t>
  </si>
  <si>
    <t>Nill (2017: 30,000) shares of Engro Polymers and Chemicals Limited</t>
  </si>
  <si>
    <t>Nill (2017: 111,000) shares of Engro Fertilizers Limited</t>
  </si>
  <si>
    <t>20,000(2017: Nill) shares of Engro Corporation Limited</t>
  </si>
  <si>
    <t>7,000 (2017: Nill) shares of Pakistan State Oil Company Limited</t>
  </si>
  <si>
    <t>Increase in fair value of short term investment at the year ended</t>
  </si>
  <si>
    <t>Profit on sale of investment</t>
  </si>
  <si>
    <t>Mgmt</t>
  </si>
  <si>
    <t>Working</t>
  </si>
  <si>
    <t>Revaluation surplus OCI</t>
  </si>
  <si>
    <t>Reversal of unrealized gain on investment</t>
  </si>
  <si>
    <t>Profit and loss</t>
  </si>
  <si>
    <t>Operating loss</t>
  </si>
  <si>
    <t>Net cash inflow / (outflow) from operations</t>
  </si>
  <si>
    <t>Net cash  inflow / (outflow) from operating activities</t>
  </si>
  <si>
    <t>Net cash (outflow) / inflow from investing activities</t>
  </si>
  <si>
    <t>Net increase / (decrease) in cash and cash equivalents</t>
  </si>
  <si>
    <t>Revaluation profit / (loss) on short term investments</t>
  </si>
  <si>
    <t>STATEMENT OF PROFIT OR LOSS AND OTHER COMPREHENSIVE INCOME</t>
  </si>
  <si>
    <t>Number of employees as at year end</t>
  </si>
  <si>
    <t>Average number of employees during the year</t>
  </si>
  <si>
    <t>Average and  number of employees during the year in factory not applicable to the company.</t>
  </si>
  <si>
    <t xml:space="preserve">Corresponding figures, where necessary, have been rearranged for the purpose of comparison. </t>
  </si>
  <si>
    <t>Credit Risk</t>
  </si>
  <si>
    <t>Credit risk represents the accounting loss that would be recognized at the reporting date if counter parties failed completely to perform as contracted.   However, this risk is mitigated by applying individual credit limits to high credit rating parties and constant monitoring of credit.</t>
  </si>
  <si>
    <t>Interest rate risk</t>
  </si>
  <si>
    <t>Interest rate risk arises from the possibility that changes in interest rates will effect the value of financial instruments.</t>
  </si>
  <si>
    <t xml:space="preserve">   CHIEF EXECUTIVE       ___________________                                      DIRECTOR  ______________</t>
  </si>
  <si>
    <t>These financial  statements were authorized for issue on ___________________________________  by the Board of Directors.</t>
  </si>
  <si>
    <t>7.1.1</t>
  </si>
  <si>
    <t>The Pakistan Stock Exchange has revised the breakup value per share of LSE shares to Rs. 18.08. /share as per notice PSX/N-2031 of Pakistan Stock Exchange dated March 6, 2017, which has resulted in fair value adjustment at year end of Rs. 371,349/-</t>
  </si>
  <si>
    <t>AS AT                    01-07-2017</t>
  </si>
  <si>
    <t>BOOK VALUE       AS AT                30-06-2018</t>
  </si>
  <si>
    <t>FOR THE PERIOD ENDED JUNE 30, 2018</t>
  </si>
  <si>
    <t>Name and basis of relationship</t>
  </si>
  <si>
    <t>Nature of transaction</t>
  </si>
  <si>
    <t>Minimum Tax @ 1.25%</t>
  </si>
  <si>
    <t>Opening Payable/ receivable</t>
  </si>
  <si>
    <t>FOR THE YEAR ENDED JUNE 30 2018</t>
  </si>
  <si>
    <t>Cash and bank balances and Deposit</t>
  </si>
  <si>
    <t xml:space="preserve">There are no contingencies as at June 30, 2018 (2017: nil).  </t>
  </si>
  <si>
    <t>Profit / (loss) on sale of investment</t>
  </si>
  <si>
    <t>Advance for purchase of vehicle</t>
  </si>
  <si>
    <t xml:space="preserve">Advance Tax </t>
  </si>
  <si>
    <t>Advace Tax on Telephone Taken fron telephone charges</t>
  </si>
  <si>
    <t>Add:</t>
  </si>
  <si>
    <t>Demanded Income Tax (2015)</t>
  </si>
  <si>
    <t>Demanded Income Tax (2016)</t>
  </si>
  <si>
    <t>LSE Financial Services Limited (formerly LSE)</t>
  </si>
  <si>
    <t>Percentage of shareholding</t>
  </si>
  <si>
    <t>Weighted average number of ordinary shares outstanding during the year</t>
  </si>
  <si>
    <t>PROVISION FOR 30-06-2018</t>
  </si>
  <si>
    <t>\</t>
  </si>
  <si>
    <t>Numerical reconciliation between average effective tax rate and the applicable tax rate.</t>
  </si>
  <si>
    <t>Applicable tax rate</t>
  </si>
  <si>
    <t>The provision for current year tax represent tax on taxable income at the rate of 25%. According to management, the tax provision made in the financial statements is sufficient.</t>
  </si>
  <si>
    <t>1</t>
  </si>
  <si>
    <t>TOTAL EQUITY AND LIABILITIES</t>
  </si>
  <si>
    <t>TOTAL ASSETS</t>
  </si>
  <si>
    <t>Revaluation deficit</t>
  </si>
  <si>
    <t>Effect of prior year taxation</t>
  </si>
  <si>
    <t>Effective tax rate</t>
  </si>
  <si>
    <t>Effect of admissible / (Inadmissble) and FTR</t>
  </si>
  <si>
    <t>Pursuant to the promulgation of the Stock Exchanges (Corporation, Demutualization and Integration) Act, 2012 (The Act), the ownership in a Stock Exchange had been segregated from the right to trade on the Exchange. Accordingly, the Company had received equity shares of LSE and a Trading Right Entitlement Certificate (TREC) in lieu of its membership card of LSE. The company's entitlement in respect of LSE's share is determined on the basis of valuation of assets and liabilities of LSE as approved by the SECP and the company had been allotted 843,975 shares of the face value of Rs. 10 each out of which 506,385 shares  in the name of Chief Executive of the company are kept in blocked account and the divestment of the same will be made in accordance with the requirements of the Act within two years from the date of Demutualization.</t>
  </si>
  <si>
    <r>
      <t>The saving accounts carries markup ranging from 3</t>
    </r>
    <r>
      <rPr>
        <sz val="12"/>
        <rFont val="Times New Roman"/>
        <family val="1"/>
      </rPr>
      <t xml:space="preserve">% to 3.5% </t>
    </r>
    <r>
      <rPr>
        <sz val="12"/>
        <color indexed="8"/>
        <rFont val="Times New Roman"/>
        <family val="1"/>
      </rPr>
      <t>(2017:  3% to 3.5%) per annum.</t>
    </r>
  </si>
  <si>
    <t>Broker's account - saving account</t>
  </si>
  <si>
    <t>Client's account - saving account</t>
  </si>
  <si>
    <t>Long-term deposits and prepayments</t>
  </si>
  <si>
    <t>LONG-TERM DEPOSITS AND PREPAYMENTS</t>
  </si>
  <si>
    <t>Nill</t>
  </si>
  <si>
    <t>Short term investments</t>
  </si>
  <si>
    <t>Accelerated tax depreciation and revaluation of investment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</si>
</sst>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30">
    <numFmt numFmtId="41" formatCode="_(* #,##0_);_(* \(#,##0\);_(* &quot;-&quot;_);_(@_)"/>
    <numFmt numFmtId="43" formatCode="_(* #,##0.00_);_(* \(#,##0.00\);_(* &quot;-&quot;??_);_(@_)"/>
    <numFmt numFmtId="164" formatCode="_-* #,##0_-;\-* #,##0_-;_-* &quot;-&quot;_-;_-@_-"/>
    <numFmt numFmtId="165" formatCode="_-* #,##0.00_-;\-* #,##0.00_-;_-* &quot;-&quot;??_-;_-@_-"/>
    <numFmt numFmtId="166" formatCode="_-&quot;$&quot;* #,##0_-;\-&quot;$&quot;* #,##0_-;_-&quot;$&quot;* &quot;-&quot;_-;_-@_-"/>
    <numFmt numFmtId="167" formatCode="_-&quot;$&quot;* #,##0.00_-;\-&quot;$&quot;* #,##0.00_-;_-&quot;$&quot;* &quot;-&quot;??_-;_-@_-"/>
    <numFmt numFmtId="168" formatCode="_(* #,##0_);_(* \(#,##0\);_(* &quot;-&quot;??_);_(@_)"/>
    <numFmt numFmtId="169" formatCode="0%;\(0\)%"/>
    <numFmt numFmtId="170" formatCode="&quot;$&quot;##,##0_);[Red]&quot;$&quot;\(#,##0\)"/>
    <numFmt numFmtId="171" formatCode="_-* #,##0\ _F_-;\-* #,##0\ _F_-;_-* &quot;-&quot;\ _F_-;_-@_-"/>
    <numFmt numFmtId="172" formatCode="_-* #,##0.00\ _F_-;\-* #,##0.00\ _F_-;_-* &quot;-&quot;??\ _F_-;_-@_-"/>
    <numFmt numFmtId="173" formatCode="_-* #,##0\ &quot;F&quot;_-;\-* #,##0\ &quot;F&quot;_-;_-* &quot;-&quot;\ &quot;F&quot;_-;_-@_-"/>
    <numFmt numFmtId="174" formatCode="_-* #,##0.00\ &quot;F&quot;_-;\-* #,##0.00\ &quot;F&quot;_-;_-* &quot;-&quot;??\ &quot;F&quot;_-;_-@_-"/>
    <numFmt numFmtId="175" formatCode="_(* #,##0.0_);_(* \(#,##0.0\);_(* &quot;-&quot;_);_(@_)"/>
    <numFmt numFmtId="176" formatCode="_(* #,##0.0_);_(* \(#,##0.0\);_(* &quot;-&quot;??_);_(@_)"/>
    <numFmt numFmtId="177" formatCode="dd\-mm\-yyyy"/>
    <numFmt numFmtId="178" formatCode="0.0"/>
    <numFmt numFmtId="179" formatCode="#,##0.0_);\(#,##0.0\)"/>
    <numFmt numFmtId="180" formatCode="_(* #,##0.00_);_(* \(#,##0.00\);_(* &quot;-&quot;_);_(@_)"/>
    <numFmt numFmtId="181" formatCode="_(* #,##0.000000000000000_);_(* \(#,##0.000000000000000\);_(* &quot;-&quot;??_);_(@_)"/>
    <numFmt numFmtId="182" formatCode="_(* #,##0.00000000_);_(* \(#,##0.00000000\);_(* &quot;-&quot;??_);_(@_)"/>
    <numFmt numFmtId="183" formatCode="[$-409]d\-mmm\-yy;@"/>
    <numFmt numFmtId="184" formatCode="_(* #,##0.00_);_(* \(#,##0.00\);_(* \-??_);_(@_)"/>
    <numFmt numFmtId="185" formatCode="_(* #,##0_);_(* \(#,##0\);_(* \-??_);_(@_)"/>
    <numFmt numFmtId="186" formatCode="_(* #,##0.00000_);_(* \(#,##0.00000\);_(* &quot;-&quot;??_);_(@_)"/>
    <numFmt numFmtId="187" formatCode="_(* #,##0.0000_);_(* \(#,##0.0000\);_(* &quot;-&quot;??_);_(@_)"/>
    <numFmt numFmtId="188" formatCode="_(* #,##0.000_);_(* \(#,##0.000\);_(* &quot;-&quot;??_);_(@_)"/>
    <numFmt numFmtId="189" formatCode="_-* #,##0_-;\-* #,##0_-;_-* &quot;-&quot;??_-;_-@_-"/>
    <numFmt numFmtId="190" formatCode="#,##0.0"/>
    <numFmt numFmtId="191" formatCode="0.0%"/>
  </numFmts>
  <fonts count="85">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b/>
      <sz val="12"/>
      <name val="Times New Roman"/>
      <family val="1"/>
    </font>
    <font>
      <b/>
      <u/>
      <sz val="12"/>
      <name val="Times New Roman"/>
      <family val="1"/>
    </font>
    <font>
      <sz val="12"/>
      <name val="Times New Roman"/>
      <family val="1"/>
    </font>
    <font>
      <b/>
      <sz val="12"/>
      <color indexed="8"/>
      <name val="Times New Roman"/>
      <family val="1"/>
    </font>
    <font>
      <sz val="12"/>
      <color indexed="8"/>
      <name val="Times New Roman"/>
      <family val="1"/>
    </font>
    <font>
      <sz val="12"/>
      <name val="Arial"/>
      <family val="2"/>
    </font>
    <font>
      <sz val="10"/>
      <name val="Arial"/>
      <family val="2"/>
    </font>
    <font>
      <sz val="12"/>
      <name val="Times New Roman"/>
      <family val="1"/>
    </font>
    <font>
      <sz val="11"/>
      <color indexed="8"/>
      <name val="Calibri"/>
      <family val="2"/>
    </font>
    <font>
      <b/>
      <sz val="12"/>
      <color rgb="FF000000"/>
      <name val="Times New Roman"/>
      <family val="1"/>
    </font>
    <font>
      <b/>
      <sz val="16"/>
      <name val="Times New Roman"/>
      <family val="1"/>
    </font>
    <font>
      <sz val="11"/>
      <color theme="1"/>
      <name val="Calibri"/>
      <family val="2"/>
      <scheme val="minor"/>
    </font>
    <font>
      <sz val="11"/>
      <color theme="1"/>
      <name val="Times New Roman"/>
      <family val="1"/>
    </font>
    <font>
      <b/>
      <sz val="11"/>
      <color theme="1"/>
      <name val="Times New Roman"/>
      <family val="1"/>
    </font>
    <font>
      <b/>
      <sz val="18"/>
      <color theme="1"/>
      <name val="Times New Roman"/>
      <family val="1"/>
    </font>
    <font>
      <sz val="10"/>
      <color rgb="FF000000"/>
      <name val="Times New Roman"/>
      <family val="1"/>
    </font>
    <font>
      <b/>
      <sz val="9"/>
      <color indexed="81"/>
      <name val="Tahoma"/>
      <family val="2"/>
    </font>
    <font>
      <sz val="10"/>
      <color indexed="8"/>
      <name val="Arial"/>
      <family val="2"/>
    </font>
    <font>
      <sz val="11"/>
      <name val="Tms Rmn"/>
    </font>
    <font>
      <sz val="10"/>
      <name val="Arial"/>
      <family val="2"/>
      <charset val="1"/>
    </font>
    <font>
      <sz val="8"/>
      <name val="Arial"/>
      <family val="2"/>
      <charset val="178"/>
    </font>
    <font>
      <b/>
      <sz val="12"/>
      <name val="Arial"/>
      <family val="2"/>
      <charset val="178"/>
    </font>
    <font>
      <sz val="12"/>
      <name val="Helv"/>
    </font>
    <font>
      <b/>
      <sz val="10"/>
      <color indexed="10"/>
      <name val="Arial"/>
      <family val="2"/>
    </font>
    <font>
      <sz val="10"/>
      <color indexed="10"/>
      <name val="Palatino Linotype"/>
      <family val="1"/>
    </font>
    <font>
      <u/>
      <sz val="16"/>
      <color theme="10"/>
      <name val="Times New Roman"/>
      <family val="2"/>
    </font>
    <font>
      <b/>
      <sz val="16"/>
      <color indexed="8"/>
      <name val="Times New Roman"/>
      <family val="1"/>
    </font>
    <font>
      <b/>
      <sz val="14"/>
      <name val="Times New Roman"/>
      <family val="1"/>
    </font>
    <font>
      <sz val="11"/>
      <color rgb="FFFF0000"/>
      <name val="Times New Roman"/>
      <family val="1"/>
    </font>
    <font>
      <sz val="10"/>
      <name val="Times New Roman"/>
      <family val="1"/>
    </font>
    <font>
      <sz val="10"/>
      <name val="Arial"/>
      <family val="2"/>
    </font>
    <font>
      <b/>
      <sz val="10"/>
      <name val="Times New Roman"/>
      <family val="1"/>
    </font>
    <font>
      <sz val="8"/>
      <name val="Times New Roman"/>
      <family val="1"/>
    </font>
    <font>
      <u/>
      <sz val="12"/>
      <name val="Times New Roman"/>
      <family val="1"/>
    </font>
    <font>
      <b/>
      <sz val="20"/>
      <color indexed="8"/>
      <name val="Times New Roman"/>
      <family val="1"/>
    </font>
    <font>
      <b/>
      <sz val="14"/>
      <color indexed="8"/>
      <name val="Times New Roman"/>
      <family val="1"/>
    </font>
    <font>
      <sz val="8"/>
      <name val="Modern"/>
      <family val="3"/>
      <charset val="255"/>
    </font>
    <font>
      <sz val="10"/>
      <color theme="1"/>
      <name val="Times New Roman"/>
      <family val="1"/>
    </font>
    <font>
      <sz val="14"/>
      <name val="Times New Roman"/>
      <family val="1"/>
    </font>
    <font>
      <sz val="14"/>
      <color indexed="8"/>
      <name val="Times New Roman"/>
      <family val="1"/>
    </font>
    <font>
      <sz val="14"/>
      <color theme="1"/>
      <name val="Times New Roman"/>
      <family val="1"/>
    </font>
    <font>
      <b/>
      <i/>
      <sz val="14"/>
      <name val="Times New Roman"/>
      <family val="1"/>
    </font>
    <font>
      <u/>
      <sz val="10"/>
      <color indexed="12"/>
      <name val="Arial"/>
      <family val="2"/>
    </font>
    <font>
      <sz val="10"/>
      <name val="Arial"/>
      <family val="2"/>
    </font>
    <font>
      <sz val="11"/>
      <name val="Times New Roman"/>
      <family val="1"/>
    </font>
    <font>
      <b/>
      <sz val="12"/>
      <color theme="1"/>
      <name val="Times New Roman"/>
      <family val="1"/>
    </font>
    <font>
      <b/>
      <i/>
      <sz val="12"/>
      <name val="Times New Roman"/>
      <family val="1"/>
    </font>
    <font>
      <i/>
      <sz val="11"/>
      <name val="Times New Roman"/>
      <family val="1"/>
    </font>
    <font>
      <b/>
      <i/>
      <sz val="11"/>
      <name val="Times New Roman"/>
      <family val="1"/>
    </font>
    <font>
      <sz val="12"/>
      <color theme="1"/>
      <name val="Times New Roman"/>
      <family val="1"/>
    </font>
    <font>
      <sz val="12"/>
      <color indexed="9"/>
      <name val="Times New Roman"/>
      <family val="1"/>
    </font>
    <font>
      <sz val="12"/>
      <color indexed="10"/>
      <name val="Times New Roman"/>
      <family val="1"/>
    </font>
    <font>
      <b/>
      <sz val="12"/>
      <color indexed="10"/>
      <name val="Times New Roman"/>
      <family val="1"/>
    </font>
    <font>
      <b/>
      <sz val="10.5"/>
      <name val="Times New Roman"/>
      <family val="1"/>
    </font>
    <font>
      <sz val="12"/>
      <name val="Arial MT"/>
    </font>
    <font>
      <i/>
      <sz val="14"/>
      <color indexed="18"/>
      <name val="Times New Roman"/>
      <family val="1"/>
    </font>
    <font>
      <b/>
      <u/>
      <sz val="11"/>
      <color theme="1"/>
      <name val="Times New Roman"/>
      <family val="1"/>
    </font>
    <font>
      <b/>
      <i/>
      <sz val="16"/>
      <name val="Times New Roman"/>
      <family val="1"/>
    </font>
    <font>
      <b/>
      <sz val="14"/>
      <color theme="1"/>
      <name val="Times New Roman"/>
      <family val="1"/>
    </font>
    <font>
      <b/>
      <sz val="9"/>
      <color theme="1"/>
      <name val="Times New Roman"/>
      <family val="1"/>
    </font>
    <font>
      <b/>
      <sz val="13"/>
      <name val="Times New Roman"/>
      <family val="1"/>
    </font>
    <font>
      <b/>
      <sz val="13"/>
      <color theme="1"/>
      <name val="Times New Roman"/>
      <family val="1"/>
    </font>
    <font>
      <b/>
      <sz val="13"/>
      <color indexed="8"/>
      <name val="Times New Roman"/>
      <family val="1"/>
    </font>
    <font>
      <sz val="16"/>
      <name val="Times New Roman"/>
      <family val="1"/>
    </font>
    <font>
      <b/>
      <i/>
      <sz val="13"/>
      <name val="Times New Roman"/>
      <family val="1"/>
    </font>
    <font>
      <b/>
      <i/>
      <sz val="12"/>
      <color indexed="8"/>
      <name val="Times New Roman"/>
      <family val="1"/>
    </font>
    <font>
      <b/>
      <u/>
      <sz val="12"/>
      <color theme="1"/>
      <name val="Times New Roman"/>
      <family val="1"/>
    </font>
    <font>
      <b/>
      <sz val="20"/>
      <name val="MGILogo"/>
    </font>
    <font>
      <i/>
      <sz val="10"/>
      <color indexed="18"/>
      <name val="Times New Roman"/>
      <family val="1"/>
    </font>
    <font>
      <b/>
      <u/>
      <sz val="14"/>
      <name val="Times New Roman"/>
      <family val="1"/>
    </font>
    <font>
      <b/>
      <sz val="10"/>
      <color indexed="8"/>
      <name val="Times New Roman"/>
      <family val="1"/>
    </font>
    <font>
      <sz val="12"/>
      <name val="Times New Roman"/>
      <family val="1"/>
    </font>
    <font>
      <sz val="13.5"/>
      <name val="Times New Roman"/>
      <family val="1"/>
    </font>
    <font>
      <i/>
      <sz val="12"/>
      <color theme="1"/>
      <name val="Times New Roman"/>
      <family val="1"/>
    </font>
    <font>
      <b/>
      <i/>
      <sz val="12"/>
      <color theme="1"/>
      <name val="Times New Roman"/>
      <family val="1"/>
    </font>
    <font>
      <sz val="13"/>
      <name val="Times New Roman"/>
      <family val="1"/>
    </font>
    <font>
      <b/>
      <u/>
      <sz val="12"/>
      <color indexed="8"/>
      <name val="Times New Roman"/>
      <family val="1"/>
    </font>
    <font>
      <sz val="12"/>
      <color rgb="FFFF0000"/>
      <name val="Times New Roman"/>
      <family val="1"/>
    </font>
    <font>
      <b/>
      <sz val="16"/>
      <color theme="1"/>
      <name val="Times New Roman"/>
      <family val="1"/>
    </font>
    <font>
      <b/>
      <i/>
      <u/>
      <sz val="11"/>
      <color theme="1"/>
      <name val="Times New Roman"/>
      <family val="1"/>
    </font>
  </fonts>
  <fills count="15">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theme="0"/>
        <bgColor indexed="64"/>
      </patternFill>
    </fill>
    <fill>
      <patternFill patternType="solid">
        <fgColor indexed="26"/>
      </patternFill>
    </fill>
    <fill>
      <patternFill patternType="solid">
        <fgColor indexed="9"/>
        <bgColor indexed="64"/>
      </patternFill>
    </fill>
    <fill>
      <patternFill patternType="solid">
        <fgColor indexed="9"/>
        <bgColor indexed="8"/>
      </patternFill>
    </fill>
    <fill>
      <patternFill patternType="solid">
        <fgColor rgb="FFFFFF00"/>
        <bgColor indexed="64"/>
      </patternFill>
    </fill>
    <fill>
      <patternFill patternType="solid">
        <fgColor theme="0" tint="-0.14999847407452621"/>
        <bgColor indexed="64"/>
      </patternFill>
    </fill>
    <fill>
      <patternFill patternType="solid">
        <fgColor theme="0"/>
        <bgColor indexed="8"/>
      </patternFill>
    </fill>
    <fill>
      <patternFill patternType="solid">
        <fgColor theme="0" tint="-0.249977111117893"/>
        <bgColor indexed="64"/>
      </patternFill>
    </fill>
    <fill>
      <patternFill patternType="solid">
        <fgColor theme="5" tint="0.59999389629810485"/>
        <bgColor indexed="64"/>
      </patternFill>
    </fill>
    <fill>
      <patternFill patternType="solid">
        <fgColor rgb="FF92D050"/>
        <bgColor indexed="64"/>
      </patternFill>
    </fill>
    <fill>
      <patternFill patternType="solid">
        <fgColor rgb="FFFF0000"/>
        <bgColor indexed="64"/>
      </patternFill>
    </fill>
  </fills>
  <borders count="60">
    <border>
      <left/>
      <right/>
      <top/>
      <bottom/>
      <diagonal/>
    </border>
    <border>
      <left/>
      <right/>
      <top style="thin">
        <color indexed="64"/>
      </top>
      <bottom style="double">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double">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style="medium">
        <color indexed="64"/>
      </left>
      <right style="medium">
        <color indexed="64"/>
      </right>
      <top/>
      <bottom style="double">
        <color indexed="64"/>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double">
        <color indexed="64"/>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indexed="64"/>
      </left>
      <right/>
      <top style="thin">
        <color indexed="64"/>
      </top>
      <bottom/>
      <diagonal/>
    </border>
    <border>
      <left/>
      <right style="thin">
        <color indexed="64"/>
      </right>
      <top/>
      <bottom/>
      <diagonal/>
    </border>
  </borders>
  <cellStyleXfs count="132">
    <xf numFmtId="0" fontId="0" fillId="0" borderId="0">
      <alignment vertical="top"/>
    </xf>
    <xf numFmtId="43" fontId="4"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7" fillId="0" borderId="0" applyFont="0" applyFill="0" applyBorder="0" applyAlignment="0" applyProtection="0"/>
    <xf numFmtId="43" fontId="12" fillId="0" borderId="0" applyFont="0" applyFill="0" applyBorder="0" applyAlignment="0" applyProtection="0"/>
    <xf numFmtId="0" fontId="11" fillId="0" borderId="0"/>
    <xf numFmtId="0" fontId="7" fillId="0" borderId="0">
      <alignment vertical="top"/>
    </xf>
    <xf numFmtId="0" fontId="7" fillId="0" borderId="0">
      <alignment vertical="top"/>
    </xf>
    <xf numFmtId="0" fontId="11" fillId="0" borderId="0">
      <alignment vertical="top"/>
    </xf>
    <xf numFmtId="0" fontId="13" fillId="0" borderId="0"/>
    <xf numFmtId="0" fontId="16" fillId="0" borderId="0"/>
    <xf numFmtId="43" fontId="16" fillId="0" borderId="0" applyFont="0" applyFill="0" applyBorder="0" applyAlignment="0" applyProtection="0"/>
    <xf numFmtId="0" fontId="20" fillId="0" borderId="0"/>
    <xf numFmtId="0" fontId="11" fillId="0" borderId="0"/>
    <xf numFmtId="0" fontId="22" fillId="0" borderId="0">
      <alignment vertical="top"/>
    </xf>
    <xf numFmtId="0" fontId="11" fillId="0" borderId="0"/>
    <xf numFmtId="0" fontId="22" fillId="0" borderId="0">
      <alignment vertical="top"/>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165" fontId="11" fillId="0" borderId="0" applyFont="0" applyFill="0" applyBorder="0" applyAlignment="0" applyProtection="0"/>
    <xf numFmtId="169" fontId="11" fillId="0" borderId="0" applyFont="0" applyFill="0" applyBorder="0" applyAlignment="0" applyProtection="0"/>
    <xf numFmtId="170" fontId="11" fillId="0" borderId="0" applyFont="0" applyFill="0" applyBorder="0" applyAlignment="0" applyProtection="0"/>
    <xf numFmtId="0" fontId="24" fillId="0" borderId="0"/>
    <xf numFmtId="38" fontId="25" fillId="2" borderId="0" applyNumberFormat="0" applyBorder="0" applyAlignment="0" applyProtection="0"/>
    <xf numFmtId="0" fontId="26" fillId="0" borderId="24" applyNumberFormat="0" applyAlignment="0" applyProtection="0">
      <alignment horizontal="left" vertical="center"/>
    </xf>
    <xf numFmtId="0" fontId="26" fillId="0" borderId="9">
      <alignment horizontal="left" vertical="center"/>
    </xf>
    <xf numFmtId="10" fontId="25" fillId="3" borderId="10" applyNumberFormat="0" applyBorder="0" applyAlignment="0" applyProtection="0"/>
    <xf numFmtId="171" fontId="11" fillId="0" borderId="0" applyFont="0" applyFill="0" applyBorder="0" applyAlignment="0" applyProtection="0"/>
    <xf numFmtId="172" fontId="11" fillId="0" borderId="0" applyFont="0" applyFill="0" applyBorder="0" applyAlignment="0" applyProtection="0"/>
    <xf numFmtId="173" fontId="11" fillId="0" borderId="0" applyFont="0" applyFill="0" applyBorder="0" applyAlignment="0" applyProtection="0"/>
    <xf numFmtId="174" fontId="11" fillId="0" borderId="0" applyFont="0" applyFill="0" applyBorder="0" applyAlignment="0" applyProtection="0"/>
    <xf numFmtId="0" fontId="11"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6" fillId="0" borderId="0"/>
    <xf numFmtId="0" fontId="11" fillId="0" borderId="0"/>
    <xf numFmtId="0" fontId="11" fillId="0" borderId="0">
      <alignment vertical="top"/>
    </xf>
    <xf numFmtId="10" fontId="11" fillId="0" borderId="0" applyFont="0" applyFill="0" applyBorder="0" applyAlignment="0" applyProtection="0"/>
    <xf numFmtId="13" fontId="11" fillId="0" borderId="0" applyFont="0" applyFill="0" applyProtection="0"/>
    <xf numFmtId="0" fontId="11" fillId="0" borderId="0"/>
    <xf numFmtId="0" fontId="8" fillId="0" borderId="0">
      <alignment horizontal="center"/>
    </xf>
    <xf numFmtId="0" fontId="28" fillId="0" borderId="0">
      <alignment horizontal="center" vertical="top"/>
    </xf>
    <xf numFmtId="164" fontId="11" fillId="0" borderId="0" applyFont="0" applyFill="0" applyBorder="0" applyAlignment="0" applyProtection="0"/>
    <xf numFmtId="165" fontId="11" fillId="0" borderId="0" applyFont="0" applyFill="0" applyBorder="0" applyAlignment="0" applyProtection="0"/>
    <xf numFmtId="0" fontId="29" fillId="0" borderId="0"/>
    <xf numFmtId="166" fontId="11" fillId="0" borderId="0" applyFont="0" applyFill="0" applyBorder="0" applyAlignment="0" applyProtection="0"/>
    <xf numFmtId="167" fontId="11" fillId="0" borderId="0" applyFont="0" applyFill="0" applyBorder="0" applyAlignment="0" applyProtection="0"/>
    <xf numFmtId="0" fontId="30" fillId="0" borderId="0" applyNumberFormat="0" applyFill="0" applyBorder="0" applyAlignment="0" applyProtection="0"/>
    <xf numFmtId="0" fontId="35" fillId="0" borderId="0"/>
    <xf numFmtId="0" fontId="11" fillId="0" borderId="0"/>
    <xf numFmtId="0" fontId="10" fillId="0" borderId="0"/>
    <xf numFmtId="0" fontId="41" fillId="0" borderId="0"/>
    <xf numFmtId="0" fontId="11" fillId="0" borderId="0"/>
    <xf numFmtId="9" fontId="11"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4" fillId="0" borderId="0">
      <alignment vertical="top"/>
    </xf>
    <xf numFmtId="0" fontId="4" fillId="0" borderId="0">
      <alignment vertical="top"/>
    </xf>
    <xf numFmtId="43" fontId="11" fillId="0" borderId="0" applyFont="0" applyFill="0" applyBorder="0" applyAlignment="0" applyProtection="0"/>
    <xf numFmtId="0" fontId="47" fillId="0" borderId="0" applyNumberFormat="0" applyFill="0" applyBorder="0" applyAlignment="0" applyProtection="0">
      <alignment vertical="top"/>
      <protection locked="0"/>
    </xf>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3" fillId="0" borderId="0" applyFont="0" applyFill="0" applyBorder="0" applyAlignment="0" applyProtection="0"/>
    <xf numFmtId="43" fontId="11" fillId="0" borderId="0" applyFont="0" applyFill="0" applyBorder="0" applyAlignment="0" applyProtection="0"/>
    <xf numFmtId="43" fontId="1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4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7" fillId="0" borderId="0" applyNumberFormat="0" applyFill="0" applyBorder="0" applyAlignment="0" applyProtection="0">
      <alignment vertical="top"/>
      <protection locked="0"/>
    </xf>
    <xf numFmtId="0" fontId="11" fillId="0" borderId="0"/>
    <xf numFmtId="0" fontId="11" fillId="5" borderId="36" applyNumberFormat="0" applyFont="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0"/>
    <xf numFmtId="0" fontId="48" fillId="0" borderId="0"/>
    <xf numFmtId="0" fontId="59" fillId="7" borderId="0"/>
    <xf numFmtId="0" fontId="11" fillId="0" borderId="0"/>
    <xf numFmtId="0" fontId="11" fillId="0" borderId="0"/>
    <xf numFmtId="0" fontId="59" fillId="7" borderId="0"/>
    <xf numFmtId="0" fontId="10" fillId="0" borderId="0"/>
    <xf numFmtId="0" fontId="10" fillId="0" borderId="0"/>
    <xf numFmtId="0" fontId="10" fillId="0" borderId="0"/>
    <xf numFmtId="43" fontId="22" fillId="0" borderId="0" applyFont="0" applyFill="0" applyBorder="0" applyAlignment="0" applyProtection="0">
      <alignment vertical="top"/>
    </xf>
    <xf numFmtId="0" fontId="3" fillId="0" borderId="0"/>
    <xf numFmtId="43" fontId="3" fillId="0" borderId="0" applyFont="0" applyFill="0" applyBorder="0" applyAlignment="0" applyProtection="0"/>
    <xf numFmtId="37" fontId="59"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59" fillId="7" borderId="0"/>
    <xf numFmtId="9" fontId="76" fillId="0" borderId="0" applyFont="0" applyFill="0" applyBorder="0" applyAlignment="0" applyProtection="0"/>
    <xf numFmtId="184" fontId="24" fillId="0" borderId="0"/>
    <xf numFmtId="43" fontId="2" fillId="0" borderId="0" applyFont="0" applyFill="0" applyBorder="0" applyAlignment="0" applyProtection="0"/>
    <xf numFmtId="37" fontId="11" fillId="0" borderId="0"/>
    <xf numFmtId="9" fontId="2" fillId="0" borderId="0" applyFont="0" applyFill="0" applyBorder="0" applyAlignment="0" applyProtection="0"/>
    <xf numFmtId="0" fontId="2" fillId="0" borderId="0"/>
    <xf numFmtId="0" fontId="11" fillId="0" borderId="0"/>
    <xf numFmtId="0" fontId="1" fillId="0" borderId="0"/>
    <xf numFmtId="165" fontId="1" fillId="0" borderId="0" applyFont="0" applyFill="0" applyBorder="0" applyAlignment="0" applyProtection="0"/>
  </cellStyleXfs>
  <cellXfs count="1282">
    <xf numFmtId="0" fontId="0" fillId="0" borderId="0" xfId="0" applyAlignment="1"/>
    <xf numFmtId="0" fontId="4" fillId="0" borderId="0" xfId="62" applyFont="1"/>
    <xf numFmtId="39" fontId="39" fillId="0" borderId="0" xfId="62" applyNumberFormat="1" applyFont="1" applyAlignment="1" applyProtection="1"/>
    <xf numFmtId="39" fontId="31" fillId="0" borderId="0" xfId="62" applyNumberFormat="1" applyFont="1" applyAlignment="1" applyProtection="1"/>
    <xf numFmtId="39" fontId="40" fillId="0" borderId="0" xfId="62" applyNumberFormat="1" applyFont="1" applyAlignment="1" applyProtection="1"/>
    <xf numFmtId="0" fontId="5" fillId="0" borderId="0" xfId="62" applyFont="1" applyAlignment="1">
      <alignment horizontal="center" vertical="center" wrapText="1"/>
    </xf>
    <xf numFmtId="168" fontId="4" fillId="0" borderId="0" xfId="62" applyNumberFormat="1" applyFont="1"/>
    <xf numFmtId="0" fontId="5" fillId="0" borderId="0" xfId="62" applyFont="1"/>
    <xf numFmtId="39" fontId="4" fillId="0" borderId="0" xfId="62" applyNumberFormat="1" applyFont="1"/>
    <xf numFmtId="39" fontId="5" fillId="0" borderId="0" xfId="62" applyNumberFormat="1" applyFont="1" applyFill="1" applyAlignment="1" applyProtection="1"/>
    <xf numFmtId="39" fontId="5" fillId="0" borderId="0" xfId="62" applyNumberFormat="1" applyFont="1" applyFill="1" applyAlignment="1" applyProtection="1">
      <alignment horizontal="left"/>
    </xf>
    <xf numFmtId="39" fontId="4" fillId="0" borderId="0" xfId="62" applyNumberFormat="1" applyFont="1" applyProtection="1"/>
    <xf numFmtId="39" fontId="9" fillId="0" borderId="0" xfId="62" applyNumberFormat="1" applyFont="1" applyProtection="1"/>
    <xf numFmtId="0" fontId="4" fillId="0" borderId="0" xfId="62" applyFont="1" applyBorder="1"/>
    <xf numFmtId="14" fontId="36" fillId="0" borderId="33" xfId="64" applyNumberFormat="1" applyFont="1" applyBorder="1" applyAlignment="1">
      <alignment horizontal="center" vertical="center"/>
    </xf>
    <xf numFmtId="0" fontId="34" fillId="0" borderId="14" xfId="64" applyFont="1" applyBorder="1" applyAlignment="1">
      <alignment vertical="center"/>
    </xf>
    <xf numFmtId="168" fontId="36" fillId="0" borderId="0" xfId="2" applyNumberFormat="1" applyFont="1" applyAlignment="1">
      <alignment horizontal="center" vertical="center" wrapText="1"/>
    </xf>
    <xf numFmtId="168" fontId="36" fillId="0" borderId="34" xfId="2" applyNumberFormat="1" applyFont="1" applyBorder="1" applyAlignment="1">
      <alignment horizontal="center" vertical="center" wrapText="1"/>
    </xf>
    <xf numFmtId="168" fontId="32" fillId="4" borderId="0" xfId="2" applyNumberFormat="1" applyFont="1" applyFill="1"/>
    <xf numFmtId="0" fontId="4" fillId="0" borderId="0" xfId="0" applyFont="1" applyAlignment="1"/>
    <xf numFmtId="0" fontId="4" fillId="0" borderId="0" xfId="65" applyFont="1" applyFill="1"/>
    <xf numFmtId="168" fontId="4" fillId="0" borderId="0" xfId="72" applyNumberFormat="1" applyFont="1" applyFill="1"/>
    <xf numFmtId="0" fontId="5" fillId="0" borderId="0" xfId="65" applyFont="1" applyFill="1" applyAlignment="1">
      <alignment horizontal="center"/>
    </xf>
    <xf numFmtId="0" fontId="4" fillId="0" borderId="0" xfId="65" applyFont="1" applyFill="1" applyAlignment="1">
      <alignment horizontal="center"/>
    </xf>
    <xf numFmtId="0" fontId="5" fillId="0" borderId="0" xfId="65" applyFont="1" applyFill="1" applyAlignment="1" applyProtection="1">
      <alignment horizontal="center" vertical="center" wrapText="1"/>
    </xf>
    <xf numFmtId="0" fontId="5" fillId="0" borderId="0" xfId="65" applyFont="1" applyFill="1" applyAlignment="1" applyProtection="1">
      <alignment horizontal="center"/>
    </xf>
    <xf numFmtId="0" fontId="5" fillId="0" borderId="0" xfId="65" applyFont="1" applyFill="1"/>
    <xf numFmtId="168" fontId="5" fillId="0" borderId="0" xfId="72" applyNumberFormat="1" applyFont="1" applyFill="1"/>
    <xf numFmtId="168" fontId="4" fillId="0" borderId="0" xfId="72" applyNumberFormat="1" applyFont="1" applyFill="1" applyBorder="1"/>
    <xf numFmtId="168" fontId="4" fillId="0" borderId="4" xfId="72" applyNumberFormat="1" applyFont="1" applyFill="1" applyBorder="1"/>
    <xf numFmtId="0" fontId="4" fillId="0" borderId="0" xfId="65" applyFont="1" applyFill="1" applyBorder="1"/>
    <xf numFmtId="168" fontId="4" fillId="0" borderId="2" xfId="72" applyNumberFormat="1" applyFont="1" applyFill="1" applyBorder="1"/>
    <xf numFmtId="168" fontId="4" fillId="0" borderId="0" xfId="65" applyNumberFormat="1" applyFont="1" applyFill="1"/>
    <xf numFmtId="168" fontId="5" fillId="0" borderId="4" xfId="72" applyNumberFormat="1" applyFont="1" applyFill="1" applyBorder="1"/>
    <xf numFmtId="168" fontId="4" fillId="0" borderId="8" xfId="72" applyNumberFormat="1" applyFont="1" applyFill="1" applyBorder="1"/>
    <xf numFmtId="168" fontId="4" fillId="0" borderId="3" xfId="72" applyNumberFormat="1" applyFont="1" applyFill="1" applyBorder="1"/>
    <xf numFmtId="43" fontId="4" fillId="0" borderId="0" xfId="72" applyFont="1" applyFill="1"/>
    <xf numFmtId="168" fontId="5" fillId="0" borderId="3" xfId="72" applyNumberFormat="1" applyFont="1" applyFill="1" applyBorder="1"/>
    <xf numFmtId="168" fontId="5" fillId="0" borderId="11" xfId="72" applyNumberFormat="1" applyFont="1" applyFill="1" applyBorder="1"/>
    <xf numFmtId="168" fontId="4" fillId="0" borderId="11" xfId="72" applyNumberFormat="1" applyFont="1" applyFill="1" applyBorder="1"/>
    <xf numFmtId="0" fontId="4" fillId="0" borderId="0" xfId="65" applyFont="1" applyFill="1" applyAlignment="1">
      <alignment horizontal="left"/>
    </xf>
    <xf numFmtId="168" fontId="5" fillId="0" borderId="2" xfId="72" applyNumberFormat="1" applyFont="1" applyFill="1" applyBorder="1"/>
    <xf numFmtId="168" fontId="5" fillId="0" borderId="0" xfId="72" applyNumberFormat="1" applyFont="1" applyFill="1" applyBorder="1"/>
    <xf numFmtId="0" fontId="51" fillId="0" borderId="0" xfId="65" applyFont="1" applyFill="1"/>
    <xf numFmtId="0" fontId="34" fillId="0" borderId="0" xfId="65" applyFont="1" applyFill="1" applyAlignment="1">
      <alignment wrapText="1"/>
    </xf>
    <xf numFmtId="3" fontId="4" fillId="0" borderId="0" xfId="65" applyNumberFormat="1" applyFont="1" applyFill="1" applyBorder="1"/>
    <xf numFmtId="168" fontId="5" fillId="0" borderId="8" xfId="72" applyNumberFormat="1" applyFont="1" applyFill="1" applyBorder="1"/>
    <xf numFmtId="168" fontId="4" fillId="0" borderId="0" xfId="65" applyNumberFormat="1" applyFont="1" applyFill="1" applyBorder="1"/>
    <xf numFmtId="0" fontId="5" fillId="0" borderId="0" xfId="65" applyFont="1" applyFill="1" applyBorder="1"/>
    <xf numFmtId="168" fontId="4" fillId="0" borderId="7" xfId="72" applyNumberFormat="1" applyFont="1" applyFill="1" applyBorder="1"/>
    <xf numFmtId="0" fontId="5" fillId="0" borderId="0" xfId="65" applyFont="1" applyFill="1" applyAlignment="1">
      <alignment horizontal="left"/>
    </xf>
    <xf numFmtId="0" fontId="5" fillId="0" borderId="0" xfId="72" applyNumberFormat="1" applyFont="1" applyFill="1" applyAlignment="1">
      <alignment horizontal="left" vertical="top"/>
    </xf>
    <xf numFmtId="0" fontId="5" fillId="0" borderId="0" xfId="65" applyFont="1" applyFill="1" applyAlignment="1">
      <alignment horizontal="left" indent="1"/>
    </xf>
    <xf numFmtId="176" fontId="4" fillId="0" borderId="0" xfId="72" applyNumberFormat="1" applyFont="1" applyFill="1"/>
    <xf numFmtId="168" fontId="4" fillId="0" borderId="0" xfId="1" applyNumberFormat="1" applyFont="1" applyFill="1" applyBorder="1"/>
    <xf numFmtId="168" fontId="5" fillId="0" borderId="0" xfId="65" applyNumberFormat="1" applyFont="1" applyFill="1" applyBorder="1"/>
    <xf numFmtId="0" fontId="5" fillId="0" borderId="8" xfId="65" applyFont="1" applyFill="1" applyBorder="1"/>
    <xf numFmtId="0" fontId="5" fillId="0" borderId="0" xfId="0" applyFont="1" applyAlignment="1">
      <alignment horizontal="center"/>
    </xf>
    <xf numFmtId="0" fontId="32" fillId="0" borderId="0" xfId="2" applyNumberFormat="1" applyFont="1" applyAlignment="1"/>
    <xf numFmtId="0" fontId="34" fillId="0" borderId="0" xfId="104" applyFont="1" applyAlignment="1">
      <alignment horizontal="left"/>
    </xf>
    <xf numFmtId="0" fontId="43" fillId="0" borderId="0" xfId="104" applyFont="1" applyAlignment="1">
      <alignment horizontal="left"/>
    </xf>
    <xf numFmtId="0" fontId="34" fillId="0" borderId="0" xfId="104" applyFont="1"/>
    <xf numFmtId="0" fontId="32" fillId="0" borderId="0" xfId="104" applyFont="1" applyAlignment="1">
      <alignment horizontal="left"/>
    </xf>
    <xf numFmtId="0" fontId="46" fillId="0" borderId="0" xfId="104" applyFont="1" applyAlignment="1"/>
    <xf numFmtId="0" fontId="52" fillId="0" borderId="0" xfId="104" applyFont="1" applyAlignment="1">
      <alignment wrapText="1"/>
    </xf>
    <xf numFmtId="0" fontId="53" fillId="0" borderId="0" xfId="104" applyFont="1" applyAlignment="1"/>
    <xf numFmtId="0" fontId="5" fillId="0" borderId="0" xfId="104" applyFont="1" applyAlignment="1">
      <alignment horizontal="centerContinuous"/>
    </xf>
    <xf numFmtId="0" fontId="4" fillId="0" borderId="0" xfId="104" applyFont="1" applyAlignment="1">
      <alignment horizontal="centerContinuous"/>
    </xf>
    <xf numFmtId="0" fontId="4" fillId="0" borderId="0" xfId="104" applyFont="1"/>
    <xf numFmtId="0" fontId="4" fillId="0" borderId="0" xfId="104" applyFont="1" applyAlignment="1"/>
    <xf numFmtId="0" fontId="5" fillId="0" borderId="0" xfId="104" applyFont="1" applyBorder="1"/>
    <xf numFmtId="0" fontId="5" fillId="0" borderId="0" xfId="104" applyFont="1" applyBorder="1" applyAlignment="1">
      <alignment horizontal="centerContinuous"/>
    </xf>
    <xf numFmtId="0" fontId="5" fillId="0" borderId="8" xfId="104" applyFont="1" applyBorder="1" applyAlignment="1">
      <alignment horizontal="center"/>
    </xf>
    <xf numFmtId="0" fontId="5" fillId="0" borderId="0" xfId="104" applyFont="1" applyBorder="1" applyAlignment="1">
      <alignment horizontal="center"/>
    </xf>
    <xf numFmtId="0" fontId="6" fillId="0" borderId="0" xfId="104" applyFont="1" applyBorder="1" applyAlignment="1">
      <alignment horizontal="left"/>
    </xf>
    <xf numFmtId="0" fontId="4" fillId="0" borderId="0" xfId="104" applyFont="1" applyBorder="1"/>
    <xf numFmtId="0" fontId="4" fillId="0" borderId="0" xfId="104" applyFont="1" applyBorder="1" applyAlignment="1">
      <alignment horizontal="left"/>
    </xf>
    <xf numFmtId="0" fontId="4" fillId="0" borderId="0" xfId="104" applyFont="1" applyBorder="1" applyAlignment="1">
      <alignment vertical="top"/>
    </xf>
    <xf numFmtId="168" fontId="4" fillId="0" borderId="0" xfId="2" applyNumberFormat="1" applyFont="1" applyFill="1" applyBorder="1" applyAlignment="1">
      <alignment vertical="top"/>
    </xf>
    <xf numFmtId="0" fontId="4" fillId="0" borderId="0" xfId="104" applyFont="1" applyFill="1" applyAlignment="1"/>
    <xf numFmtId="168" fontId="4" fillId="0" borderId="0" xfId="2" applyNumberFormat="1" applyFont="1" applyFill="1"/>
    <xf numFmtId="168" fontId="4" fillId="0" borderId="0" xfId="2" applyNumberFormat="1" applyFont="1" applyFill="1" applyAlignment="1">
      <alignment horizontal="center"/>
    </xf>
    <xf numFmtId="168" fontId="6" fillId="0" borderId="0" xfId="2" applyNumberFormat="1" applyFont="1" applyFill="1" applyBorder="1" applyAlignment="1">
      <alignment horizontal="center"/>
    </xf>
    <xf numFmtId="168" fontId="4" fillId="0" borderId="37" xfId="2" applyNumberFormat="1" applyFont="1" applyFill="1" applyBorder="1" applyAlignment="1">
      <alignment vertical="top"/>
    </xf>
    <xf numFmtId="0" fontId="54" fillId="0" borderId="0" xfId="104" applyFont="1" applyFill="1" applyAlignment="1"/>
    <xf numFmtId="168" fontId="4" fillId="0" borderId="0" xfId="2" applyNumberFormat="1" applyFont="1" applyFill="1" applyBorder="1"/>
    <xf numFmtId="168" fontId="4" fillId="0" borderId="2" xfId="2" applyNumberFormat="1" applyFont="1" applyFill="1" applyBorder="1" applyAlignment="1">
      <alignment vertical="top"/>
    </xf>
    <xf numFmtId="49" fontId="4" fillId="0" borderId="0" xfId="2" applyNumberFormat="1" applyFont="1" applyFill="1"/>
    <xf numFmtId="168" fontId="9" fillId="0" borderId="0" xfId="2" applyNumberFormat="1" applyFont="1" applyFill="1"/>
    <xf numFmtId="168" fontId="4" fillId="0" borderId="38" xfId="2" applyNumberFormat="1" applyFont="1" applyFill="1" applyBorder="1"/>
    <xf numFmtId="168" fontId="9" fillId="0" borderId="0" xfId="2" applyNumberFormat="1" applyFont="1" applyFill="1" applyBorder="1"/>
    <xf numFmtId="168" fontId="4" fillId="0" borderId="6" xfId="2" applyNumberFormat="1" applyFont="1" applyFill="1" applyBorder="1" applyAlignment="1">
      <alignment vertical="top"/>
    </xf>
    <xf numFmtId="0" fontId="4" fillId="0" borderId="0" xfId="104" applyFont="1" applyBorder="1" applyAlignment="1">
      <alignment horizontal="left" vertical="top"/>
    </xf>
    <xf numFmtId="168" fontId="4" fillId="0" borderId="3" xfId="2" applyNumberFormat="1" applyFont="1" applyFill="1" applyBorder="1" applyAlignment="1">
      <alignment vertical="top"/>
    </xf>
    <xf numFmtId="0" fontId="55" fillId="0" borderId="0" xfId="104" applyFont="1" applyBorder="1" applyAlignment="1">
      <alignment horizontal="justify" vertical="top"/>
    </xf>
    <xf numFmtId="168" fontId="55" fillId="0" borderId="0" xfId="2" applyNumberFormat="1" applyFont="1" applyFill="1" applyBorder="1" applyAlignment="1">
      <alignment vertical="top"/>
    </xf>
    <xf numFmtId="0" fontId="4" fillId="0" borderId="0" xfId="104" applyFont="1" applyBorder="1" applyAlignment="1">
      <alignment horizontal="center" vertical="top"/>
    </xf>
    <xf numFmtId="168" fontId="55" fillId="0" borderId="0" xfId="2" applyNumberFormat="1" applyFont="1" applyBorder="1" applyAlignment="1">
      <alignment horizontal="justify" vertical="top"/>
    </xf>
    <xf numFmtId="168" fontId="4" fillId="6" borderId="0" xfId="2" applyNumberFormat="1" applyFont="1" applyFill="1" applyBorder="1" applyAlignment="1">
      <alignment vertical="top"/>
    </xf>
    <xf numFmtId="0" fontId="4" fillId="0" borderId="0" xfId="104" applyFont="1" applyBorder="1" applyAlignment="1">
      <alignment horizontal="justify" vertical="top"/>
    </xf>
    <xf numFmtId="0" fontId="4" fillId="0" borderId="0" xfId="104" applyFont="1" applyBorder="1" applyAlignment="1">
      <alignment vertical="center" wrapText="1"/>
    </xf>
    <xf numFmtId="0" fontId="4" fillId="0" borderId="0" xfId="104" quotePrefix="1" applyFont="1" applyBorder="1" applyAlignment="1">
      <alignment horizontal="center" vertical="top"/>
    </xf>
    <xf numFmtId="0" fontId="4" fillId="0" borderId="0" xfId="104" applyFont="1" applyBorder="1" applyAlignment="1">
      <alignment vertical="justify" wrapText="1"/>
    </xf>
    <xf numFmtId="0" fontId="4" fillId="0" borderId="0" xfId="104" applyFont="1" applyBorder="1" applyAlignment="1">
      <alignment wrapText="1"/>
    </xf>
    <xf numFmtId="0" fontId="4" fillId="0" borderId="0" xfId="104" applyFont="1" applyBorder="1" applyAlignment="1">
      <alignment horizontal="left" vertical="top" wrapText="1"/>
    </xf>
    <xf numFmtId="0" fontId="4" fillId="0" borderId="0" xfId="104" applyFont="1" applyBorder="1" applyAlignment="1">
      <alignment vertical="top" wrapText="1"/>
    </xf>
    <xf numFmtId="168" fontId="4" fillId="6" borderId="0" xfId="2" quotePrefix="1" applyNumberFormat="1" applyFont="1" applyFill="1" applyBorder="1" applyAlignment="1">
      <alignment horizontal="center" vertical="top"/>
    </xf>
    <xf numFmtId="168" fontId="4" fillId="6" borderId="0" xfId="2" applyNumberFormat="1" applyFont="1" applyFill="1" applyBorder="1" applyAlignment="1"/>
    <xf numFmtId="0" fontId="5" fillId="0" borderId="0" xfId="104" quotePrefix="1" applyFont="1" applyBorder="1" applyAlignment="1">
      <alignment horizontal="left" vertical="top"/>
    </xf>
    <xf numFmtId="0" fontId="56" fillId="0" borderId="0" xfId="104" applyFont="1" applyBorder="1" applyAlignment="1">
      <alignment horizontal="justify" vertical="top"/>
    </xf>
    <xf numFmtId="168" fontId="4" fillId="6" borderId="9" xfId="2" applyNumberFormat="1" applyFont="1" applyFill="1" applyBorder="1" applyAlignment="1">
      <alignment vertical="top"/>
    </xf>
    <xf numFmtId="0" fontId="5" fillId="0" borderId="0" xfId="104" applyFont="1" applyBorder="1" applyAlignment="1">
      <alignment vertical="top"/>
    </xf>
    <xf numFmtId="0" fontId="56" fillId="0" borderId="0" xfId="104" applyFont="1" applyBorder="1" applyAlignment="1">
      <alignment vertical="top"/>
    </xf>
    <xf numFmtId="0" fontId="4" fillId="0" borderId="0" xfId="104" applyFont="1" applyAlignment="1">
      <alignment horizontal="center"/>
    </xf>
    <xf numFmtId="0" fontId="55" fillId="0" borderId="0" xfId="104" applyFont="1" applyBorder="1" applyAlignment="1">
      <alignment vertical="top"/>
    </xf>
    <xf numFmtId="168" fontId="55" fillId="6" borderId="0" xfId="104" applyNumberFormat="1" applyFont="1" applyFill="1" applyBorder="1" applyAlignment="1">
      <alignment horizontal="justify" vertical="top"/>
    </xf>
    <xf numFmtId="168" fontId="4" fillId="0" borderId="0" xfId="104" applyNumberFormat="1" applyFont="1"/>
    <xf numFmtId="168" fontId="56" fillId="0" borderId="0" xfId="2" applyNumberFormat="1" applyFont="1" applyFill="1" applyBorder="1" applyAlignment="1">
      <alignment vertical="top"/>
    </xf>
    <xf numFmtId="0" fontId="5" fillId="0" borderId="0" xfId="104" applyFont="1" applyBorder="1" applyAlignment="1">
      <alignment horizontal="left"/>
    </xf>
    <xf numFmtId="0" fontId="5" fillId="0" borderId="0" xfId="104" applyFont="1" applyBorder="1" applyAlignment="1"/>
    <xf numFmtId="0" fontId="57" fillId="0" borderId="0" xfId="104" applyFont="1" applyBorder="1" applyAlignment="1"/>
    <xf numFmtId="168" fontId="5" fillId="6" borderId="1" xfId="2" applyNumberFormat="1" applyFont="1" applyFill="1" applyBorder="1" applyAlignment="1"/>
    <xf numFmtId="0" fontId="4" fillId="0" borderId="0" xfId="104" applyFont="1" applyBorder="1" applyAlignment="1">
      <alignment horizontal="center"/>
    </xf>
    <xf numFmtId="168" fontId="4" fillId="0" borderId="0" xfId="2" applyNumberFormat="1" applyFont="1" applyBorder="1"/>
    <xf numFmtId="0" fontId="34" fillId="0" borderId="0" xfId="104" applyFont="1" applyAlignment="1">
      <alignment horizontal="justify"/>
    </xf>
    <xf numFmtId="0" fontId="34" fillId="0" borderId="0" xfId="104" applyFont="1" applyBorder="1" applyAlignment="1">
      <alignment horizontal="centerContinuous"/>
    </xf>
    <xf numFmtId="0" fontId="34" fillId="0" borderId="0" xfId="104" applyFont="1" applyAlignment="1"/>
    <xf numFmtId="0" fontId="34" fillId="0" borderId="0" xfId="104" applyFont="1" applyAlignment="1">
      <alignment horizontal="centerContinuous"/>
    </xf>
    <xf numFmtId="0" fontId="58" fillId="0" borderId="0" xfId="104" applyFont="1" applyAlignment="1">
      <alignment horizontal="centerContinuous"/>
    </xf>
    <xf numFmtId="0" fontId="34" fillId="0" borderId="0" xfId="104" quotePrefix="1" applyFont="1"/>
    <xf numFmtId="0" fontId="5" fillId="0" borderId="0" xfId="104" applyFont="1" applyAlignment="1">
      <alignment horizontal="center"/>
    </xf>
    <xf numFmtId="168" fontId="4" fillId="0" borderId="0" xfId="4" applyNumberFormat="1" applyFont="1" applyBorder="1"/>
    <xf numFmtId="168" fontId="4" fillId="0" borderId="0" xfId="4" applyNumberFormat="1" applyFont="1" applyFill="1" applyBorder="1" applyAlignment="1">
      <alignment vertical="top"/>
    </xf>
    <xf numFmtId="168" fontId="6" fillId="0" borderId="0" xfId="4" applyNumberFormat="1" applyFont="1" applyFill="1" applyBorder="1" applyAlignment="1">
      <alignment horizontal="center"/>
    </xf>
    <xf numFmtId="168" fontId="4" fillId="0" borderId="0" xfId="4" applyNumberFormat="1" applyFont="1" applyFill="1"/>
    <xf numFmtId="49" fontId="4" fillId="0" borderId="0" xfId="4" applyNumberFormat="1" applyFont="1" applyFill="1"/>
    <xf numFmtId="168" fontId="4" fillId="0" borderId="38" xfId="4" applyNumberFormat="1" applyFont="1" applyFill="1" applyBorder="1"/>
    <xf numFmtId="168" fontId="4" fillId="0" borderId="5" xfId="4" applyNumberFormat="1" applyFont="1" applyFill="1" applyBorder="1"/>
    <xf numFmtId="168" fontId="4" fillId="0" borderId="6" xfId="4" applyNumberFormat="1" applyFont="1" applyFill="1" applyBorder="1" applyAlignment="1">
      <alignment vertical="top"/>
    </xf>
    <xf numFmtId="168" fontId="4" fillId="0" borderId="5" xfId="4" applyNumberFormat="1" applyFont="1" applyFill="1" applyBorder="1" applyAlignment="1">
      <alignment vertical="top"/>
    </xf>
    <xf numFmtId="168" fontId="4" fillId="0" borderId="1" xfId="4" applyNumberFormat="1" applyFont="1" applyFill="1" applyBorder="1" applyAlignment="1">
      <alignment vertical="top"/>
    </xf>
    <xf numFmtId="0" fontId="5" fillId="0" borderId="0" xfId="104" applyFont="1" applyAlignment="1">
      <alignment horizontal="center" vertical="center"/>
    </xf>
    <xf numFmtId="0" fontId="5" fillId="0" borderId="0" xfId="104" applyFont="1" applyBorder="1" applyAlignment="1">
      <alignment horizontal="left" vertical="top" wrapText="1"/>
    </xf>
    <xf numFmtId="0" fontId="34" fillId="0" borderId="0" xfId="104" applyFont="1" applyBorder="1" applyAlignment="1">
      <alignment horizontal="center"/>
    </xf>
    <xf numFmtId="0" fontId="34" fillId="0" borderId="0" xfId="104" applyFont="1" applyBorder="1" applyAlignment="1">
      <alignment horizontal="right"/>
    </xf>
    <xf numFmtId="0" fontId="58" fillId="0" borderId="0" xfId="104" applyFont="1" applyAlignment="1">
      <alignment horizontal="left"/>
    </xf>
    <xf numFmtId="0" fontId="5" fillId="0" borderId="0" xfId="104" applyFont="1"/>
    <xf numFmtId="0" fontId="5" fillId="0" borderId="8" xfId="104" applyFont="1" applyBorder="1"/>
    <xf numFmtId="0" fontId="4" fillId="0" borderId="8" xfId="104" applyFont="1" applyBorder="1"/>
    <xf numFmtId="168" fontId="5" fillId="0" borderId="0" xfId="72" applyNumberFormat="1" applyFont="1" applyFill="1" applyBorder="1" applyAlignment="1">
      <alignment horizontal="center"/>
    </xf>
    <xf numFmtId="168" fontId="5" fillId="0" borderId="37" xfId="72" applyNumberFormat="1" applyFont="1" applyFill="1" applyBorder="1"/>
    <xf numFmtId="168" fontId="4" fillId="0" borderId="37" xfId="72" applyNumberFormat="1" applyFont="1" applyFill="1" applyBorder="1"/>
    <xf numFmtId="0" fontId="51" fillId="0" borderId="0" xfId="65" applyFont="1" applyFill="1" applyAlignment="1">
      <alignment horizontal="left"/>
    </xf>
    <xf numFmtId="0" fontId="32" fillId="0" borderId="0" xfId="108" applyNumberFormat="1" applyFont="1" applyFill="1" applyAlignment="1">
      <alignment horizontal="left"/>
    </xf>
    <xf numFmtId="0" fontId="40" fillId="0" borderId="0" xfId="108" applyNumberFormat="1" applyFont="1" applyFill="1"/>
    <xf numFmtId="0" fontId="40" fillId="0" borderId="0" xfId="108" applyNumberFormat="1" applyFont="1" applyFill="1" applyAlignment="1">
      <alignment horizontal="left"/>
    </xf>
    <xf numFmtId="0" fontId="43" fillId="7" borderId="0" xfId="108" applyNumberFormat="1" applyFont="1" applyFill="1"/>
    <xf numFmtId="0" fontId="60" fillId="0" borderId="0" xfId="108" applyNumberFormat="1" applyFont="1" applyFill="1" applyAlignment="1">
      <alignment horizontal="left"/>
    </xf>
    <xf numFmtId="0" fontId="32" fillId="7" borderId="8" xfId="108" applyNumberFormat="1" applyFont="1" applyFill="1" applyBorder="1" applyAlignment="1">
      <alignment horizontal="center" vertical="center"/>
    </xf>
    <xf numFmtId="0" fontId="43" fillId="0" borderId="0" xfId="108" applyNumberFormat="1" applyFont="1" applyFill="1"/>
    <xf numFmtId="0" fontId="32" fillId="0" borderId="0" xfId="108" applyNumberFormat="1" applyFont="1" applyFill="1" applyBorder="1" applyAlignment="1"/>
    <xf numFmtId="0" fontId="43" fillId="7" borderId="9" xfId="108" applyNumberFormat="1" applyFont="1" applyFill="1" applyBorder="1" applyAlignment="1">
      <alignment vertical="center"/>
    </xf>
    <xf numFmtId="0" fontId="32" fillId="0" borderId="0" xfId="108" applyNumberFormat="1" applyFont="1" applyFill="1"/>
    <xf numFmtId="0" fontId="32" fillId="0" borderId="0" xfId="108" applyNumberFormat="1" applyFont="1" applyFill="1" applyBorder="1"/>
    <xf numFmtId="49" fontId="43" fillId="7" borderId="9" xfId="108" applyNumberFormat="1" applyFont="1" applyFill="1" applyBorder="1" applyAlignment="1">
      <alignment horizontal="center" vertical="center"/>
    </xf>
    <xf numFmtId="0" fontId="43" fillId="7" borderId="8" xfId="108" applyNumberFormat="1" applyFont="1" applyFill="1" applyBorder="1" applyAlignment="1"/>
    <xf numFmtId="0" fontId="40" fillId="0" borderId="0" xfId="108" applyNumberFormat="1" applyFont="1" applyFill="1" applyAlignment="1">
      <alignment horizontal="left" wrapText="1"/>
    </xf>
    <xf numFmtId="177" fontId="32" fillId="0" borderId="0" xfId="108" applyNumberFormat="1" applyFont="1" applyFill="1" applyAlignment="1">
      <alignment horizontal="left"/>
    </xf>
    <xf numFmtId="0" fontId="43" fillId="7" borderId="9" xfId="108" applyNumberFormat="1" applyFont="1" applyFill="1" applyBorder="1"/>
    <xf numFmtId="0" fontId="40" fillId="0" borderId="19" xfId="108" applyNumberFormat="1" applyFont="1" applyFill="1" applyBorder="1" applyAlignment="1">
      <alignment horizontal="center" vertical="center"/>
    </xf>
    <xf numFmtId="0" fontId="40" fillId="0" borderId="19" xfId="108" quotePrefix="1" applyNumberFormat="1" applyFont="1" applyFill="1" applyBorder="1" applyAlignment="1">
      <alignment horizontal="center" vertical="center"/>
    </xf>
    <xf numFmtId="0" fontId="44" fillId="0" borderId="19" xfId="108" quotePrefix="1" applyNumberFormat="1" applyFont="1" applyFill="1" applyBorder="1" applyAlignment="1">
      <alignment horizontal="center" vertical="center"/>
    </xf>
    <xf numFmtId="0" fontId="40" fillId="0" borderId="18" xfId="108" applyNumberFormat="1" applyFont="1" applyFill="1" applyBorder="1" applyAlignment="1">
      <alignment horizontal="center" vertical="center"/>
    </xf>
    <xf numFmtId="168" fontId="43" fillId="0" borderId="20" xfId="67" applyNumberFormat="1" applyFont="1" applyFill="1" applyBorder="1"/>
    <xf numFmtId="0" fontId="32" fillId="0" borderId="21" xfId="108" applyNumberFormat="1" applyFont="1" applyFill="1" applyBorder="1" applyAlignment="1">
      <alignment horizontal="center"/>
    </xf>
    <xf numFmtId="168" fontId="43" fillId="0" borderId="20" xfId="67" applyNumberFormat="1" applyFont="1" applyFill="1" applyBorder="1" applyAlignment="1">
      <alignment wrapText="1" shrinkToFit="1"/>
    </xf>
    <xf numFmtId="168" fontId="32" fillId="4" borderId="20" xfId="67" applyNumberFormat="1" applyFont="1" applyFill="1" applyBorder="1" applyAlignment="1">
      <alignment horizontal="center"/>
    </xf>
    <xf numFmtId="0" fontId="32" fillId="0" borderId="20" xfId="108" applyNumberFormat="1" applyFont="1" applyFill="1" applyBorder="1" applyAlignment="1">
      <alignment horizontal="center"/>
    </xf>
    <xf numFmtId="0" fontId="32" fillId="0" borderId="20" xfId="108" applyNumberFormat="1" applyFont="1" applyFill="1" applyBorder="1" applyAlignment="1">
      <alignment horizontal="center" vertical="center"/>
    </xf>
    <xf numFmtId="168" fontId="32" fillId="4" borderId="20" xfId="4" applyNumberFormat="1" applyFont="1" applyFill="1" applyBorder="1" applyAlignment="1">
      <alignment horizontal="center"/>
    </xf>
    <xf numFmtId="41" fontId="43" fillId="0" borderId="20" xfId="4" applyNumberFormat="1" applyFont="1" applyFill="1" applyBorder="1" applyAlignment="1">
      <alignment vertical="center"/>
    </xf>
    <xf numFmtId="41" fontId="32" fillId="4" borderId="20" xfId="108" applyNumberFormat="1" applyFont="1" applyFill="1" applyBorder="1" applyAlignment="1">
      <alignment horizontal="center"/>
    </xf>
    <xf numFmtId="168" fontId="43" fillId="0" borderId="17" xfId="67" applyNumberFormat="1" applyFont="1" applyFill="1" applyBorder="1" applyAlignment="1">
      <alignment horizontal="left" wrapText="1" shrinkToFit="1"/>
    </xf>
    <xf numFmtId="41" fontId="32" fillId="4" borderId="20" xfId="108" applyNumberFormat="1" applyFont="1" applyFill="1" applyBorder="1" applyAlignment="1">
      <alignment horizontal="center" vertical="center"/>
    </xf>
    <xf numFmtId="0" fontId="45" fillId="0" borderId="20" xfId="12" applyFont="1" applyBorder="1" applyAlignment="1">
      <alignment horizontal="left" wrapText="1" shrinkToFit="1"/>
    </xf>
    <xf numFmtId="168" fontId="43" fillId="0" borderId="17" xfId="67" applyNumberFormat="1" applyFont="1" applyFill="1" applyBorder="1" applyAlignment="1">
      <alignment wrapText="1" shrinkToFit="1"/>
    </xf>
    <xf numFmtId="41" fontId="32" fillId="0" borderId="21" xfId="108" applyNumberFormat="1" applyFont="1" applyFill="1" applyBorder="1" applyAlignment="1">
      <alignment horizontal="center" vertical="center"/>
    </xf>
    <xf numFmtId="41" fontId="43" fillId="0" borderId="21" xfId="4" applyNumberFormat="1" applyFont="1" applyFill="1" applyBorder="1" applyAlignment="1">
      <alignment vertical="center"/>
    </xf>
    <xf numFmtId="0" fontId="43" fillId="0" borderId="20" xfId="108" applyNumberFormat="1" applyFont="1" applyFill="1" applyBorder="1" applyAlignment="1">
      <alignment horizontal="left" wrapText="1" shrinkToFit="1"/>
    </xf>
    <xf numFmtId="41" fontId="43" fillId="0" borderId="21" xfId="108" applyNumberFormat="1" applyFont="1" applyFill="1" applyBorder="1" applyAlignment="1">
      <alignment vertical="center"/>
    </xf>
    <xf numFmtId="41" fontId="32" fillId="0" borderId="20" xfId="108" applyNumberFormat="1" applyFont="1" applyFill="1" applyBorder="1" applyAlignment="1">
      <alignment horizontal="center" vertical="center"/>
    </xf>
    <xf numFmtId="41" fontId="43" fillId="0" borderId="22" xfId="4" applyNumberFormat="1" applyFont="1" applyFill="1" applyBorder="1" applyAlignment="1">
      <alignment vertical="center"/>
    </xf>
    <xf numFmtId="0" fontId="32" fillId="0" borderId="20" xfId="108" applyNumberFormat="1" applyFont="1" applyFill="1" applyBorder="1" applyAlignment="1">
      <alignment horizontal="left" vertical="center"/>
    </xf>
    <xf numFmtId="41" fontId="32" fillId="0" borderId="35" xfId="108" applyNumberFormat="1" applyFont="1" applyFill="1" applyBorder="1" applyAlignment="1">
      <alignment vertical="center"/>
    </xf>
    <xf numFmtId="41" fontId="43" fillId="0" borderId="35" xfId="108" applyNumberFormat="1" applyFont="1" applyFill="1" applyBorder="1" applyAlignment="1">
      <alignment vertical="center"/>
    </xf>
    <xf numFmtId="41" fontId="32" fillId="0" borderId="21" xfId="108" applyNumberFormat="1" applyFont="1" applyFill="1" applyBorder="1" applyAlignment="1">
      <alignment vertical="center"/>
    </xf>
    <xf numFmtId="0" fontId="32" fillId="0" borderId="23" xfId="108" applyNumberFormat="1" applyFont="1" applyFill="1" applyBorder="1" applyAlignment="1">
      <alignment horizontal="center"/>
    </xf>
    <xf numFmtId="0" fontId="32" fillId="0" borderId="23" xfId="108" applyNumberFormat="1" applyFont="1" applyFill="1" applyBorder="1" applyAlignment="1">
      <alignment horizontal="left" vertical="center"/>
    </xf>
    <xf numFmtId="0" fontId="32" fillId="0" borderId="23" xfId="108" applyNumberFormat="1" applyFont="1" applyFill="1" applyBorder="1" applyAlignment="1">
      <alignment horizontal="center" vertical="center"/>
    </xf>
    <xf numFmtId="41" fontId="32" fillId="0" borderId="23" xfId="108" applyNumberFormat="1" applyFont="1" applyFill="1" applyBorder="1" applyAlignment="1">
      <alignment vertical="center"/>
    </xf>
    <xf numFmtId="41" fontId="43" fillId="0" borderId="23" xfId="4" applyNumberFormat="1" applyFont="1" applyFill="1" applyBorder="1" applyAlignment="1">
      <alignment vertical="center"/>
    </xf>
    <xf numFmtId="0" fontId="5" fillId="0" borderId="0" xfId="62" applyFont="1" applyAlignment="1">
      <alignment horizontal="center" vertical="center" wrapText="1"/>
    </xf>
    <xf numFmtId="0" fontId="4" fillId="0" borderId="0" xfId="104" applyFont="1" applyAlignment="1">
      <alignment horizontal="left"/>
    </xf>
    <xf numFmtId="0" fontId="5" fillId="0" borderId="0" xfId="0" applyFont="1" applyBorder="1" applyAlignment="1">
      <alignment horizontal="left"/>
    </xf>
    <xf numFmtId="0" fontId="4" fillId="0" borderId="0" xfId="0" applyFont="1" applyBorder="1" applyAlignment="1">
      <alignment vertical="top"/>
    </xf>
    <xf numFmtId="0" fontId="55" fillId="0" borderId="0" xfId="0" applyFont="1" applyBorder="1" applyAlignment="1">
      <alignment horizontal="justify" vertical="top"/>
    </xf>
    <xf numFmtId="0" fontId="4" fillId="0" borderId="0" xfId="0" applyFont="1" applyBorder="1" applyAlignment="1">
      <alignment horizontal="justify" vertical="top"/>
    </xf>
    <xf numFmtId="168" fontId="4" fillId="6" borderId="37" xfId="2" applyNumberFormat="1" applyFont="1" applyFill="1" applyBorder="1" applyAlignment="1">
      <alignment vertical="top"/>
    </xf>
    <xf numFmtId="168" fontId="4" fillId="6" borderId="3" xfId="2" applyNumberFormat="1" applyFont="1" applyFill="1" applyBorder="1" applyAlignment="1">
      <alignment vertical="top"/>
    </xf>
    <xf numFmtId="168" fontId="4" fillId="0" borderId="1" xfId="2" applyNumberFormat="1" applyFont="1" applyFill="1" applyBorder="1" applyAlignment="1">
      <alignment vertical="top"/>
    </xf>
    <xf numFmtId="0" fontId="56" fillId="0" borderId="0" xfId="0" applyFont="1" applyBorder="1" applyAlignment="1">
      <alignment horizontal="justify" vertical="top"/>
    </xf>
    <xf numFmtId="0" fontId="4" fillId="0" borderId="0" xfId="0" applyFont="1" applyBorder="1" applyAlignment="1">
      <alignment horizontal="left"/>
    </xf>
    <xf numFmtId="168" fontId="54" fillId="0" borderId="1" xfId="0" applyNumberFormat="1" applyFont="1" applyBorder="1" applyAlignment="1">
      <alignment horizontal="justify" vertical="top"/>
    </xf>
    <xf numFmtId="0" fontId="5" fillId="0" borderId="0" xfId="0"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Border="1" applyAlignment="1">
      <alignment horizontal="center" vertical="top"/>
    </xf>
    <xf numFmtId="0" fontId="34" fillId="0" borderId="0" xfId="0" applyFont="1" applyAlignment="1"/>
    <xf numFmtId="0" fontId="34" fillId="0" borderId="0" xfId="0" applyFont="1" applyAlignment="1">
      <alignment horizontal="justify"/>
    </xf>
    <xf numFmtId="0" fontId="5" fillId="0" borderId="0" xfId="103" applyFont="1" applyFill="1"/>
    <xf numFmtId="168" fontId="5" fillId="0" borderId="2" xfId="1" applyNumberFormat="1" applyFont="1" applyFill="1" applyBorder="1"/>
    <xf numFmtId="39" fontId="32" fillId="0" borderId="0" xfId="2" applyNumberFormat="1" applyFont="1" applyAlignment="1"/>
    <xf numFmtId="168" fontId="5" fillId="0" borderId="0" xfId="1" applyNumberFormat="1" applyFont="1" applyFill="1" applyAlignment="1"/>
    <xf numFmtId="168" fontId="4" fillId="0" borderId="5" xfId="72" applyNumberFormat="1" applyFont="1" applyFill="1" applyBorder="1"/>
    <xf numFmtId="168" fontId="4" fillId="0" borderId="6" xfId="72" applyNumberFormat="1" applyFont="1" applyFill="1" applyBorder="1"/>
    <xf numFmtId="0" fontId="5" fillId="0" borderId="0" xfId="65" applyFont="1" applyFill="1" applyBorder="1" applyAlignment="1"/>
    <xf numFmtId="0" fontId="4" fillId="0" borderId="0" xfId="65" applyFont="1" applyFill="1" applyBorder="1" applyAlignment="1">
      <alignment horizontal="center"/>
    </xf>
    <xf numFmtId="0" fontId="4" fillId="0" borderId="0" xfId="65" applyNumberFormat="1" applyFont="1" applyFill="1" applyBorder="1"/>
    <xf numFmtId="14" fontId="4" fillId="0" borderId="0" xfId="65" applyNumberFormat="1" applyFont="1" applyFill="1" applyBorder="1"/>
    <xf numFmtId="0" fontId="0" fillId="0" borderId="0" xfId="0" applyFill="1" applyAlignment="1"/>
    <xf numFmtId="0" fontId="5" fillId="0" borderId="0" xfId="0" applyFont="1" applyFill="1" applyAlignment="1"/>
    <xf numFmtId="41" fontId="0" fillId="0" borderId="0" xfId="0" applyNumberFormat="1" applyFill="1" applyAlignment="1"/>
    <xf numFmtId="41" fontId="5" fillId="0" borderId="0" xfId="0" applyNumberFormat="1" applyFont="1" applyFill="1" applyAlignment="1">
      <alignment horizontal="center"/>
    </xf>
    <xf numFmtId="0" fontId="5" fillId="0" borderId="0" xfId="61" applyNumberFormat="1" applyFont="1" applyFill="1" applyAlignment="1">
      <alignment horizontal="center"/>
    </xf>
    <xf numFmtId="0" fontId="5" fillId="0" borderId="0" xfId="0" applyFont="1" applyFill="1" applyAlignment="1">
      <alignment horizontal="center"/>
    </xf>
    <xf numFmtId="39" fontId="5" fillId="0" borderId="0" xfId="0" applyNumberFormat="1" applyFont="1" applyFill="1" applyAlignment="1"/>
    <xf numFmtId="0" fontId="4" fillId="0" borderId="0" xfId="0" applyFont="1" applyFill="1" applyAlignment="1"/>
    <xf numFmtId="37" fontId="5" fillId="0" borderId="0" xfId="0" applyNumberFormat="1" applyFont="1" applyFill="1" applyAlignment="1">
      <alignment horizontal="center"/>
    </xf>
    <xf numFmtId="168" fontId="0" fillId="0" borderId="0" xfId="0" applyNumberFormat="1" applyFill="1" applyAlignment="1"/>
    <xf numFmtId="0" fontId="32" fillId="0" borderId="19" xfId="65" applyFont="1" applyFill="1" applyBorder="1" applyAlignment="1">
      <alignment horizontal="center" vertical="center" wrapText="1"/>
    </xf>
    <xf numFmtId="0" fontId="43" fillId="0" borderId="0" xfId="0" applyNumberFormat="1" applyFont="1" applyFill="1" applyAlignment="1">
      <alignment vertical="center"/>
    </xf>
    <xf numFmtId="0" fontId="43" fillId="0" borderId="0" xfId="0" applyNumberFormat="1" applyFont="1" applyFill="1" applyAlignment="1">
      <alignment vertical="center" wrapText="1"/>
    </xf>
    <xf numFmtId="0" fontId="18" fillId="0" borderId="0" xfId="113" applyFont="1" applyAlignment="1"/>
    <xf numFmtId="0" fontId="18" fillId="0" borderId="0" xfId="113" applyFont="1"/>
    <xf numFmtId="0" fontId="63" fillId="0" borderId="0" xfId="113" applyFont="1"/>
    <xf numFmtId="168" fontId="17" fillId="0" borderId="0" xfId="114" applyNumberFormat="1" applyFont="1"/>
    <xf numFmtId="168" fontId="17" fillId="0" borderId="0" xfId="114" applyNumberFormat="1" applyFont="1" applyAlignment="1">
      <alignment horizontal="right"/>
    </xf>
    <xf numFmtId="168" fontId="17" fillId="9" borderId="31" xfId="114" applyNumberFormat="1" applyFont="1" applyFill="1" applyBorder="1"/>
    <xf numFmtId="168" fontId="17" fillId="9" borderId="0" xfId="114" applyNumberFormat="1" applyFont="1" applyFill="1"/>
    <xf numFmtId="168" fontId="17" fillId="0" borderId="0" xfId="114" applyNumberFormat="1" applyFont="1" applyFill="1"/>
    <xf numFmtId="168" fontId="17" fillId="0" borderId="0" xfId="114" applyNumberFormat="1" applyFont="1" applyFill="1" applyBorder="1"/>
    <xf numFmtId="168" fontId="17" fillId="0" borderId="31" xfId="114" applyNumberFormat="1" applyFont="1" applyBorder="1"/>
    <xf numFmtId="168" fontId="17" fillId="0" borderId="0" xfId="113" applyNumberFormat="1" applyFont="1"/>
    <xf numFmtId="168" fontId="17" fillId="9" borderId="0" xfId="114" applyNumberFormat="1" applyFont="1" applyFill="1" applyBorder="1"/>
    <xf numFmtId="168" fontId="17" fillId="0" borderId="24" xfId="114" applyNumberFormat="1" applyFont="1" applyBorder="1"/>
    <xf numFmtId="0" fontId="17" fillId="0" borderId="0" xfId="113" applyFont="1" applyAlignment="1">
      <alignment horizontal="right"/>
    </xf>
    <xf numFmtId="0" fontId="17" fillId="0" borderId="0" xfId="113" applyFont="1" applyBorder="1"/>
    <xf numFmtId="0" fontId="61" fillId="0" borderId="0" xfId="113" applyFont="1" applyAlignment="1">
      <alignment horizontal="left"/>
    </xf>
    <xf numFmtId="0" fontId="61" fillId="0" borderId="0" xfId="113" applyFont="1" applyAlignment="1"/>
    <xf numFmtId="0" fontId="61" fillId="0" borderId="0" xfId="113" applyFont="1"/>
    <xf numFmtId="168" fontId="17" fillId="0" borderId="0" xfId="113" applyNumberFormat="1" applyFont="1" applyAlignment="1">
      <alignment horizontal="right"/>
    </xf>
    <xf numFmtId="168" fontId="17" fillId="0" borderId="0" xfId="114" applyNumberFormat="1" applyFont="1" applyAlignment="1">
      <alignment horizontal="left"/>
    </xf>
    <xf numFmtId="43" fontId="17" fillId="0" borderId="0" xfId="113" applyNumberFormat="1" applyFont="1"/>
    <xf numFmtId="168" fontId="18" fillId="0" borderId="10" xfId="114" applyNumberFormat="1" applyFont="1" applyBorder="1" applyAlignment="1">
      <alignment horizontal="left"/>
    </xf>
    <xf numFmtId="168" fontId="64" fillId="0" borderId="0" xfId="114" applyNumberFormat="1" applyFont="1"/>
    <xf numFmtId="168" fontId="18" fillId="0" borderId="0" xfId="114" applyNumberFormat="1" applyFont="1"/>
    <xf numFmtId="0" fontId="4" fillId="0" borderId="0" xfId="61" applyNumberFormat="1" applyFont="1" applyFill="1" applyAlignment="1">
      <alignment horizontal="center"/>
    </xf>
    <xf numFmtId="0" fontId="17" fillId="0" borderId="0" xfId="113" applyFont="1"/>
    <xf numFmtId="0" fontId="61" fillId="0" borderId="0" xfId="113" applyFont="1" applyAlignment="1">
      <alignment horizontal="center"/>
    </xf>
    <xf numFmtId="0" fontId="66" fillId="0" borderId="0" xfId="113" applyFont="1" applyAlignment="1"/>
    <xf numFmtId="0" fontId="50" fillId="0" borderId="0" xfId="113" applyFont="1"/>
    <xf numFmtId="41" fontId="17" fillId="0" borderId="0" xfId="113" applyNumberFormat="1" applyFont="1"/>
    <xf numFmtId="0" fontId="5" fillId="0" borderId="0" xfId="0" applyFont="1" applyFill="1" applyAlignment="1">
      <alignment horizontal="center"/>
    </xf>
    <xf numFmtId="39" fontId="49" fillId="0" borderId="0" xfId="65" applyNumberFormat="1" applyFont="1" applyFill="1" applyAlignment="1">
      <alignment horizontal="center"/>
    </xf>
    <xf numFmtId="0" fontId="49" fillId="0" borderId="0" xfId="65" applyFont="1" applyFill="1" applyAlignment="1">
      <alignment horizontal="center"/>
    </xf>
    <xf numFmtId="0" fontId="5" fillId="0" borderId="0" xfId="0" applyFont="1" applyFill="1" applyBorder="1" applyAlignment="1">
      <alignment horizontal="center" vertical="top"/>
    </xf>
    <xf numFmtId="168" fontId="5" fillId="0" borderId="7" xfId="1" applyNumberFormat="1" applyFont="1" applyFill="1" applyBorder="1" applyAlignment="1">
      <alignment horizontal="left" vertical="top" wrapText="1"/>
    </xf>
    <xf numFmtId="168" fontId="4" fillId="0" borderId="7" xfId="1" applyNumberFormat="1" applyFont="1" applyFill="1" applyBorder="1" applyAlignment="1">
      <alignment horizontal="left" vertical="top" wrapText="1"/>
    </xf>
    <xf numFmtId="0" fontId="4" fillId="0" borderId="7" xfId="0" applyFont="1" applyFill="1" applyBorder="1" applyAlignment="1">
      <alignment horizontal="center" vertical="top" wrapText="1"/>
    </xf>
    <xf numFmtId="0" fontId="4" fillId="0" borderId="0" xfId="0" applyFont="1" applyFill="1" applyBorder="1" applyAlignment="1">
      <alignment horizontal="left" vertical="top" wrapText="1"/>
    </xf>
    <xf numFmtId="168" fontId="4" fillId="0" borderId="0" xfId="1" applyNumberFormat="1" applyFont="1" applyFill="1" applyAlignment="1">
      <alignment horizontal="left" vertical="top"/>
    </xf>
    <xf numFmtId="168" fontId="5" fillId="0" borderId="1" xfId="1" applyNumberFormat="1" applyFont="1" applyFill="1" applyBorder="1" applyAlignment="1">
      <alignment horizontal="left" vertical="top" wrapText="1"/>
    </xf>
    <xf numFmtId="168" fontId="4" fillId="0" borderId="1" xfId="1" applyNumberFormat="1" applyFont="1" applyFill="1" applyBorder="1" applyAlignment="1">
      <alignment horizontal="left" vertical="top" wrapText="1"/>
    </xf>
    <xf numFmtId="168" fontId="4" fillId="0" borderId="0" xfId="1" applyNumberFormat="1" applyFont="1" applyFill="1" applyBorder="1" applyAlignment="1">
      <alignment horizontal="left" vertical="top" wrapText="1"/>
    </xf>
    <xf numFmtId="0" fontId="5" fillId="0" borderId="0" xfId="61" applyFont="1" applyFill="1" applyAlignment="1">
      <alignment horizontal="left" vertical="top"/>
    </xf>
    <xf numFmtId="0" fontId="4" fillId="0" borderId="0" xfId="61" applyFont="1" applyFill="1" applyAlignment="1">
      <alignment horizontal="left" vertical="top"/>
    </xf>
    <xf numFmtId="43" fontId="4" fillId="0" borderId="0" xfId="1" applyFont="1" applyFill="1" applyAlignment="1">
      <alignment horizontal="left" vertical="top"/>
    </xf>
    <xf numFmtId="168" fontId="8" fillId="0" borderId="0" xfId="1" applyNumberFormat="1" applyFont="1" applyFill="1" applyBorder="1" applyAlignment="1">
      <alignment horizontal="left" vertical="top"/>
    </xf>
    <xf numFmtId="168" fontId="9" fillId="0" borderId="0" xfId="1" applyNumberFormat="1" applyFont="1" applyFill="1" applyBorder="1" applyAlignment="1">
      <alignment horizontal="left" vertical="top"/>
    </xf>
    <xf numFmtId="168" fontId="8" fillId="0" borderId="1" xfId="1" applyNumberFormat="1" applyFont="1" applyFill="1" applyBorder="1" applyAlignment="1">
      <alignment horizontal="left" vertical="top"/>
    </xf>
    <xf numFmtId="168" fontId="9" fillId="0" borderId="1" xfId="1" applyNumberFormat="1" applyFont="1" applyFill="1" applyBorder="1" applyAlignment="1">
      <alignment horizontal="left" vertical="top"/>
    </xf>
    <xf numFmtId="0" fontId="5" fillId="0" borderId="0" xfId="61" applyFont="1" applyFill="1" applyBorder="1" applyAlignment="1">
      <alignment horizontal="left" vertical="top"/>
    </xf>
    <xf numFmtId="168" fontId="9" fillId="0" borderId="7" xfId="1" applyNumberFormat="1" applyFont="1" applyFill="1" applyBorder="1" applyAlignment="1" applyProtection="1">
      <alignment horizontal="left" vertical="top"/>
    </xf>
    <xf numFmtId="168" fontId="8" fillId="0" borderId="0" xfId="1" applyNumberFormat="1" applyFont="1" applyFill="1" applyBorder="1" applyAlignment="1" applyProtection="1">
      <alignment horizontal="left" vertical="top"/>
    </xf>
    <xf numFmtId="168" fontId="9" fillId="0" borderId="0" xfId="1" applyNumberFormat="1" applyFont="1" applyFill="1" applyBorder="1" applyAlignment="1" applyProtection="1">
      <alignment horizontal="left" vertical="top"/>
    </xf>
    <xf numFmtId="168" fontId="5" fillId="0" borderId="29" xfId="61" applyNumberFormat="1" applyFont="1" applyFill="1" applyBorder="1" applyAlignment="1">
      <alignment horizontal="left" vertical="top"/>
    </xf>
    <xf numFmtId="168" fontId="9" fillId="0" borderId="1" xfId="1" applyNumberFormat="1" applyFont="1" applyFill="1" applyBorder="1" applyAlignment="1" applyProtection="1">
      <alignment horizontal="left" vertical="top"/>
    </xf>
    <xf numFmtId="168" fontId="4" fillId="0" borderId="0" xfId="61" applyNumberFormat="1" applyFont="1" applyFill="1" applyAlignment="1">
      <alignment horizontal="left" vertical="top"/>
    </xf>
    <xf numFmtId="0" fontId="4" fillId="0" borderId="0" xfId="61" applyFont="1" applyFill="1" applyBorder="1" applyAlignment="1">
      <alignment horizontal="left" vertical="top"/>
    </xf>
    <xf numFmtId="168" fontId="4" fillId="0" borderId="0" xfId="2" applyNumberFormat="1" applyFont="1" applyFill="1" applyAlignment="1">
      <alignment horizontal="left" vertical="top"/>
    </xf>
    <xf numFmtId="168" fontId="5" fillId="0" borderId="1" xfId="2" applyNumberFormat="1" applyFont="1" applyFill="1" applyBorder="1" applyAlignment="1">
      <alignment horizontal="left" vertical="top"/>
    </xf>
    <xf numFmtId="168" fontId="4" fillId="0" borderId="1" xfId="2" applyNumberFormat="1" applyFont="1" applyFill="1" applyBorder="1" applyAlignment="1">
      <alignment horizontal="left" vertical="top"/>
    </xf>
    <xf numFmtId="0" fontId="4" fillId="0" borderId="0" xfId="0" applyFont="1" applyFill="1" applyBorder="1" applyAlignment="1">
      <alignment horizontal="left" vertical="top"/>
    </xf>
    <xf numFmtId="168" fontId="4" fillId="0" borderId="0" xfId="2" applyNumberFormat="1" applyFont="1" applyFill="1" applyBorder="1" applyAlignment="1">
      <alignment horizontal="left" vertical="top"/>
    </xf>
    <xf numFmtId="168" fontId="5" fillId="0" borderId="7" xfId="2" applyNumberFormat="1" applyFont="1" applyFill="1" applyBorder="1" applyAlignment="1">
      <alignment horizontal="left" vertical="top"/>
    </xf>
    <xf numFmtId="168" fontId="4" fillId="0" borderId="7" xfId="2" applyNumberFormat="1" applyFont="1" applyFill="1" applyBorder="1" applyAlignment="1">
      <alignment horizontal="left" vertical="top"/>
    </xf>
    <xf numFmtId="0" fontId="5" fillId="0" borderId="29" xfId="61" applyFont="1" applyFill="1" applyBorder="1" applyAlignment="1">
      <alignment horizontal="left" vertical="top"/>
    </xf>
    <xf numFmtId="168" fontId="5" fillId="0" borderId="0" xfId="2" applyNumberFormat="1" applyFont="1" applyFill="1" applyBorder="1" applyAlignment="1">
      <alignment horizontal="left" vertical="top"/>
    </xf>
    <xf numFmtId="43" fontId="4" fillId="0" borderId="0" xfId="1" applyFont="1" applyFill="1" applyBorder="1" applyAlignment="1">
      <alignment horizontal="left" vertical="top"/>
    </xf>
    <xf numFmtId="0" fontId="4" fillId="0" borderId="0" xfId="65" applyFont="1" applyFill="1" applyBorder="1" applyAlignment="1">
      <alignment horizontal="left" vertical="top" wrapText="1"/>
    </xf>
    <xf numFmtId="168" fontId="4" fillId="0" borderId="7" xfId="1" applyNumberFormat="1" applyFont="1" applyFill="1" applyBorder="1" applyAlignment="1">
      <alignment horizontal="left" vertical="top"/>
    </xf>
    <xf numFmtId="39" fontId="8" fillId="0" borderId="0" xfId="0" applyNumberFormat="1" applyFont="1" applyFill="1" applyBorder="1" applyAlignment="1" applyProtection="1">
      <alignment horizontal="left" vertical="top"/>
    </xf>
    <xf numFmtId="168" fontId="5" fillId="0" borderId="8" xfId="2" applyNumberFormat="1" applyFont="1" applyFill="1" applyBorder="1" applyAlignment="1">
      <alignment horizontal="left" vertical="top"/>
    </xf>
    <xf numFmtId="168" fontId="4" fillId="0" borderId="8" xfId="61" applyNumberFormat="1" applyFont="1" applyFill="1" applyBorder="1" applyAlignment="1">
      <alignment horizontal="left" vertical="top"/>
    </xf>
    <xf numFmtId="168" fontId="4" fillId="0" borderId="7" xfId="61" applyNumberFormat="1" applyFont="1" applyFill="1" applyBorder="1" applyAlignment="1">
      <alignment horizontal="left" vertical="top"/>
    </xf>
    <xf numFmtId="168" fontId="8" fillId="0" borderId="8" xfId="1" applyNumberFormat="1" applyFont="1" applyFill="1" applyBorder="1" applyAlignment="1">
      <alignment horizontal="left" vertical="top"/>
    </xf>
    <xf numFmtId="168" fontId="9" fillId="0" borderId="8" xfId="1" applyNumberFormat="1" applyFont="1" applyFill="1" applyBorder="1" applyAlignment="1">
      <alignment horizontal="left" vertical="top"/>
    </xf>
    <xf numFmtId="168" fontId="5" fillId="0" borderId="0" xfId="1" applyNumberFormat="1" applyFont="1" applyFill="1" applyBorder="1" applyAlignment="1">
      <alignment horizontal="left" vertical="top"/>
    </xf>
    <xf numFmtId="168" fontId="4" fillId="0" borderId="0" xfId="1" applyNumberFormat="1" applyFont="1" applyFill="1" applyBorder="1" applyAlignment="1">
      <alignment horizontal="left" vertical="top"/>
    </xf>
    <xf numFmtId="168" fontId="5" fillId="0" borderId="1" xfId="1" applyNumberFormat="1" applyFont="1" applyFill="1" applyBorder="1" applyAlignment="1">
      <alignment horizontal="left" vertical="top"/>
    </xf>
    <xf numFmtId="168" fontId="4" fillId="0" borderId="1" xfId="1" applyNumberFormat="1" applyFont="1" applyFill="1" applyBorder="1" applyAlignment="1">
      <alignment horizontal="left" vertical="top"/>
    </xf>
    <xf numFmtId="39" fontId="70" fillId="0" borderId="0" xfId="61" applyNumberFormat="1" applyFont="1" applyFill="1" applyBorder="1" applyAlignment="1" applyProtection="1">
      <alignment horizontal="left" vertical="top"/>
    </xf>
    <xf numFmtId="39" fontId="9" fillId="0" borderId="0" xfId="61" applyNumberFormat="1" applyFont="1" applyFill="1" applyBorder="1" applyAlignment="1" applyProtection="1">
      <alignment horizontal="left" vertical="top"/>
    </xf>
    <xf numFmtId="168" fontId="5" fillId="0" borderId="0" xfId="0" applyNumberFormat="1" applyFont="1" applyFill="1" applyBorder="1" applyAlignment="1">
      <alignment horizontal="left" vertical="top"/>
    </xf>
    <xf numFmtId="168" fontId="4" fillId="0" borderId="0" xfId="0" applyNumberFormat="1" applyFont="1" applyFill="1" applyBorder="1" applyAlignment="1">
      <alignment horizontal="left" vertical="top"/>
    </xf>
    <xf numFmtId="39" fontId="8" fillId="0" borderId="0" xfId="61" applyNumberFormat="1" applyFont="1" applyFill="1" applyBorder="1" applyAlignment="1" applyProtection="1">
      <alignment horizontal="left" vertical="top"/>
    </xf>
    <xf numFmtId="0" fontId="4" fillId="0" borderId="0" xfId="61" applyFont="1" applyFill="1" applyAlignment="1">
      <alignment horizontal="center" vertical="top"/>
    </xf>
    <xf numFmtId="168" fontId="51" fillId="0" borderId="0" xfId="72" applyNumberFormat="1" applyFont="1" applyFill="1" applyAlignment="1">
      <alignment vertical="top"/>
    </xf>
    <xf numFmtId="168" fontId="46" fillId="0" borderId="0" xfId="72" applyNumberFormat="1" applyFont="1" applyFill="1" applyAlignment="1">
      <alignment vertical="top"/>
    </xf>
    <xf numFmtId="168" fontId="69" fillId="0" borderId="0" xfId="72" applyNumberFormat="1" applyFont="1" applyFill="1" applyAlignment="1">
      <alignment vertical="top"/>
    </xf>
    <xf numFmtId="0" fontId="51" fillId="0" borderId="0" xfId="72" applyNumberFormat="1" applyFont="1" applyFill="1" applyBorder="1" applyAlignment="1">
      <alignment horizontal="left" vertical="top"/>
    </xf>
    <xf numFmtId="0" fontId="32" fillId="0" borderId="0" xfId="0" applyFont="1" applyFill="1" applyAlignment="1"/>
    <xf numFmtId="0" fontId="65" fillId="0" borderId="0" xfId="0" applyFont="1" applyFill="1" applyAlignment="1"/>
    <xf numFmtId="0" fontId="32" fillId="0" borderId="0" xfId="65" applyFont="1" applyFill="1" applyAlignment="1" applyProtection="1">
      <alignment horizontal="left" vertical="top"/>
    </xf>
    <xf numFmtId="0" fontId="66" fillId="0" borderId="0" xfId="65" applyFont="1" applyFill="1" applyAlignment="1">
      <alignment horizontal="left" vertical="top"/>
    </xf>
    <xf numFmtId="0" fontId="5" fillId="0" borderId="0" xfId="65" applyFont="1" applyFill="1" applyAlignment="1">
      <alignment horizontal="left" vertical="top"/>
    </xf>
    <xf numFmtId="39" fontId="67" fillId="0" borderId="0" xfId="62" applyNumberFormat="1" applyFont="1" applyAlignment="1" applyProtection="1"/>
    <xf numFmtId="39" fontId="8" fillId="0" borderId="0" xfId="62" applyNumberFormat="1" applyFont="1" applyAlignment="1" applyProtection="1"/>
    <xf numFmtId="0" fontId="43" fillId="0" borderId="0" xfId="65" applyFont="1" applyFill="1" applyAlignment="1">
      <alignment vertical="center"/>
    </xf>
    <xf numFmtId="168" fontId="32" fillId="0" borderId="0" xfId="2" applyNumberFormat="1" applyFont="1" applyFill="1" applyBorder="1" applyAlignment="1">
      <alignment vertical="center"/>
    </xf>
    <xf numFmtId="168" fontId="43" fillId="0" borderId="0" xfId="2" applyNumberFormat="1" applyFont="1" applyFill="1" applyBorder="1" applyAlignment="1">
      <alignment vertical="center"/>
    </xf>
    <xf numFmtId="168" fontId="62" fillId="0" borderId="0" xfId="2" applyNumberFormat="1" applyFont="1" applyFill="1" applyBorder="1" applyAlignment="1">
      <alignment horizontal="right" vertical="center"/>
    </xf>
    <xf numFmtId="0" fontId="32" fillId="0" borderId="29" xfId="65" applyFont="1" applyFill="1" applyBorder="1" applyAlignment="1">
      <alignment vertical="center"/>
    </xf>
    <xf numFmtId="0" fontId="32" fillId="0" borderId="17" xfId="65" applyFont="1" applyFill="1" applyBorder="1" applyAlignment="1">
      <alignment vertical="center"/>
    </xf>
    <xf numFmtId="43" fontId="43" fillId="0" borderId="0" xfId="1" applyFont="1" applyFill="1" applyAlignment="1">
      <alignment vertical="center"/>
    </xf>
    <xf numFmtId="37" fontId="5" fillId="0" borderId="0" xfId="65" applyNumberFormat="1" applyFont="1" applyFill="1" applyAlignment="1">
      <alignment horizontal="center" vertical="center"/>
    </xf>
    <xf numFmtId="39" fontId="8" fillId="0" borderId="0" xfId="65" applyNumberFormat="1" applyFont="1" applyFill="1" applyBorder="1" applyAlignment="1" applyProtection="1">
      <alignment vertical="center"/>
    </xf>
    <xf numFmtId="0" fontId="4" fillId="0" borderId="0" xfId="65" applyFont="1" applyFill="1" applyBorder="1" applyAlignment="1">
      <alignment vertical="center"/>
    </xf>
    <xf numFmtId="168" fontId="5" fillId="0" borderId="0" xfId="2" applyNumberFormat="1" applyFont="1" applyFill="1" applyAlignment="1">
      <alignment vertical="center"/>
    </xf>
    <xf numFmtId="168" fontId="4" fillId="0" borderId="0" xfId="2" applyNumberFormat="1" applyFont="1" applyFill="1" applyAlignment="1">
      <alignment vertical="center"/>
    </xf>
    <xf numFmtId="0" fontId="4" fillId="0" borderId="29" xfId="0" applyFont="1" applyFill="1" applyBorder="1" applyAlignment="1">
      <alignment vertical="center" wrapText="1"/>
    </xf>
    <xf numFmtId="0" fontId="5" fillId="0" borderId="17" xfId="65" applyFont="1" applyFill="1" applyBorder="1" applyAlignment="1">
      <alignment vertical="center"/>
    </xf>
    <xf numFmtId="0" fontId="4" fillId="0" borderId="0" xfId="65" applyFont="1" applyFill="1" applyAlignment="1">
      <alignment horizontal="center" vertical="center"/>
    </xf>
    <xf numFmtId="0" fontId="4" fillId="0" borderId="0" xfId="65" applyFont="1" applyFill="1" applyAlignment="1">
      <alignment vertical="center"/>
    </xf>
    <xf numFmtId="0" fontId="5" fillId="0" borderId="0" xfId="65" applyFont="1" applyFill="1" applyAlignment="1">
      <alignment horizontal="center" vertical="center"/>
    </xf>
    <xf numFmtId="0" fontId="32" fillId="0" borderId="0" xfId="110" applyFont="1" applyFill="1" applyAlignment="1">
      <alignment vertical="center"/>
    </xf>
    <xf numFmtId="0" fontId="43" fillId="0" borderId="17" xfId="65" applyFont="1" applyFill="1" applyBorder="1" applyAlignment="1">
      <alignment vertical="center"/>
    </xf>
    <xf numFmtId="43" fontId="43" fillId="0" borderId="17" xfId="1" applyFont="1" applyFill="1" applyBorder="1" applyAlignment="1">
      <alignment vertical="center"/>
    </xf>
    <xf numFmtId="168" fontId="32" fillId="0" borderId="17" xfId="2" applyNumberFormat="1" applyFont="1" applyFill="1" applyBorder="1" applyAlignment="1">
      <alignment vertical="center"/>
    </xf>
    <xf numFmtId="168" fontId="43" fillId="0" borderId="17" xfId="2" applyNumberFormat="1" applyFont="1" applyFill="1" applyBorder="1" applyAlignment="1">
      <alignment vertical="center"/>
    </xf>
    <xf numFmtId="0" fontId="43" fillId="0" borderId="0" xfId="0" applyFont="1" applyFill="1" applyAlignment="1">
      <alignment vertical="center"/>
    </xf>
    <xf numFmtId="168" fontId="43" fillId="0" borderId="17" xfId="1" applyNumberFormat="1" applyFont="1" applyFill="1" applyBorder="1" applyAlignment="1">
      <alignment vertical="center"/>
    </xf>
    <xf numFmtId="168" fontId="32" fillId="0" borderId="17" xfId="1" applyNumberFormat="1" applyFont="1" applyFill="1" applyBorder="1" applyAlignment="1">
      <alignment vertical="center"/>
    </xf>
    <xf numFmtId="37" fontId="8" fillId="0" borderId="0" xfId="65" applyNumberFormat="1" applyFont="1" applyFill="1" applyBorder="1" applyAlignment="1" applyProtection="1">
      <alignment horizontal="center" vertical="center"/>
    </xf>
    <xf numFmtId="0" fontId="8" fillId="0" borderId="0" xfId="65" applyFont="1" applyFill="1" applyBorder="1" applyAlignment="1">
      <alignment horizontal="center" vertical="center"/>
    </xf>
    <xf numFmtId="0" fontId="4" fillId="0" borderId="0" xfId="110" applyFont="1" applyFill="1" applyBorder="1" applyAlignment="1">
      <alignment vertical="center" wrapText="1"/>
    </xf>
    <xf numFmtId="0" fontId="4" fillId="0" borderId="0" xfId="0" applyFont="1" applyFill="1" applyBorder="1" applyAlignment="1">
      <alignment vertical="center" wrapText="1"/>
    </xf>
    <xf numFmtId="168" fontId="4" fillId="0" borderId="0" xfId="0" applyNumberFormat="1" applyFont="1" applyFill="1" applyBorder="1" applyAlignment="1">
      <alignment vertical="center" wrapText="1"/>
    </xf>
    <xf numFmtId="168" fontId="5" fillId="0" borderId="0" xfId="0" applyNumberFormat="1" applyFont="1" applyFill="1" applyBorder="1" applyAlignment="1">
      <alignment vertical="center" wrapText="1"/>
    </xf>
    <xf numFmtId="0" fontId="4" fillId="0" borderId="0" xfId="110" applyFont="1" applyFill="1" applyAlignment="1">
      <alignment vertical="center" wrapText="1"/>
    </xf>
    <xf numFmtId="0" fontId="4" fillId="0" borderId="29" xfId="110" applyFont="1" applyFill="1" applyBorder="1" applyAlignment="1">
      <alignment vertical="center" wrapText="1"/>
    </xf>
    <xf numFmtId="178" fontId="5" fillId="0" borderId="0" xfId="111" applyNumberFormat="1" applyFont="1" applyAlignment="1">
      <alignment horizontal="center" vertical="center"/>
    </xf>
    <xf numFmtId="0" fontId="5" fillId="0" borderId="0" xfId="111" applyFont="1" applyAlignment="1">
      <alignment vertical="center"/>
    </xf>
    <xf numFmtId="168" fontId="4" fillId="0" borderId="0" xfId="112" applyNumberFormat="1" applyFont="1" applyAlignment="1">
      <alignment vertical="center"/>
    </xf>
    <xf numFmtId="0" fontId="4" fillId="0" borderId="0" xfId="111" applyFont="1" applyAlignment="1">
      <alignment horizontal="center" vertical="center"/>
    </xf>
    <xf numFmtId="0" fontId="4" fillId="0" borderId="0" xfId="106" applyFont="1" applyAlignment="1">
      <alignment vertical="center" wrapText="1"/>
    </xf>
    <xf numFmtId="0" fontId="5" fillId="0" borderId="0" xfId="111" applyFont="1" applyAlignment="1">
      <alignment horizontal="center" vertical="center"/>
    </xf>
    <xf numFmtId="0" fontId="4" fillId="0" borderId="0" xfId="111" applyFont="1" applyAlignment="1">
      <alignment vertical="center"/>
    </xf>
    <xf numFmtId="0" fontId="4" fillId="0" borderId="0" xfId="106" applyFont="1" applyAlignment="1">
      <alignment vertical="center"/>
    </xf>
    <xf numFmtId="0" fontId="4" fillId="0" borderId="0" xfId="111" applyFont="1" applyAlignment="1">
      <alignment horizontal="justify" vertical="center" wrapText="1"/>
    </xf>
    <xf numFmtId="0" fontId="5" fillId="0" borderId="9" xfId="111" applyFont="1" applyFill="1" applyBorder="1" applyAlignment="1">
      <alignment horizontal="center" vertical="center" wrapText="1"/>
    </xf>
    <xf numFmtId="0" fontId="5" fillId="0" borderId="0" xfId="111" applyFont="1" applyFill="1" applyBorder="1" applyAlignment="1">
      <alignment horizontal="center" vertical="center" wrapText="1"/>
    </xf>
    <xf numFmtId="0" fontId="4" fillId="0" borderId="9" xfId="111" applyFont="1" applyFill="1" applyBorder="1" applyAlignment="1">
      <alignment horizontal="center" vertical="center" wrapText="1"/>
    </xf>
    <xf numFmtId="168" fontId="4" fillId="0" borderId="1" xfId="111" applyNumberFormat="1" applyFont="1" applyFill="1" applyBorder="1" applyAlignment="1">
      <alignment vertical="center"/>
    </xf>
    <xf numFmtId="168" fontId="5" fillId="0" borderId="0" xfId="112" applyNumberFormat="1" applyFont="1" applyAlignment="1">
      <alignment vertical="center"/>
    </xf>
    <xf numFmtId="168" fontId="5" fillId="0" borderId="1" xfId="112" applyNumberFormat="1" applyFont="1" applyBorder="1" applyAlignment="1">
      <alignment vertical="center"/>
    </xf>
    <xf numFmtId="168" fontId="4" fillId="0" borderId="1" xfId="112" applyNumberFormat="1" applyFont="1" applyBorder="1" applyAlignment="1">
      <alignment vertical="center"/>
    </xf>
    <xf numFmtId="43" fontId="5" fillId="0" borderId="7" xfId="112" applyFont="1" applyBorder="1" applyAlignment="1">
      <alignment horizontal="center" vertical="center"/>
    </xf>
    <xf numFmtId="43" fontId="4" fillId="0" borderId="7" xfId="112" applyFont="1" applyBorder="1" applyAlignment="1">
      <alignment horizontal="center" vertical="center"/>
    </xf>
    <xf numFmtId="0" fontId="5" fillId="0" borderId="0" xfId="111" applyFont="1" applyAlignment="1">
      <alignment horizontal="justify" vertical="center" wrapText="1"/>
    </xf>
    <xf numFmtId="0" fontId="5" fillId="0" borderId="29" xfId="65" applyFont="1" applyFill="1" applyBorder="1" applyAlignment="1">
      <alignment vertical="center"/>
    </xf>
    <xf numFmtId="0" fontId="5" fillId="0" borderId="0" xfId="65" applyFont="1" applyFill="1" applyAlignment="1">
      <alignment vertical="center"/>
    </xf>
    <xf numFmtId="0" fontId="32" fillId="0" borderId="0" xfId="65" applyFont="1" applyFill="1" applyAlignment="1">
      <alignment vertical="center"/>
    </xf>
    <xf numFmtId="0" fontId="43" fillId="0" borderId="0" xfId="65" applyFont="1" applyFill="1" applyAlignment="1">
      <alignment horizontal="center" vertical="center"/>
    </xf>
    <xf numFmtId="168" fontId="43" fillId="0" borderId="0" xfId="2" applyNumberFormat="1" applyFont="1" applyFill="1" applyAlignment="1">
      <alignment vertical="center"/>
    </xf>
    <xf numFmtId="168" fontId="4" fillId="0" borderId="0" xfId="1" applyNumberFormat="1" applyFont="1"/>
    <xf numFmtId="168" fontId="5" fillId="0" borderId="0" xfId="1" applyNumberFormat="1" applyFont="1" applyBorder="1"/>
    <xf numFmtId="168" fontId="4" fillId="0" borderId="0" xfId="1" applyNumberFormat="1" applyFont="1" applyBorder="1"/>
    <xf numFmtId="168" fontId="5" fillId="0" borderId="1" xfId="1" applyNumberFormat="1" applyFont="1" applyBorder="1"/>
    <xf numFmtId="0" fontId="36" fillId="0" borderId="0" xfId="61" applyFont="1" applyAlignment="1">
      <alignment horizontal="center" vertical="center"/>
    </xf>
    <xf numFmtId="0" fontId="68" fillId="0" borderId="0" xfId="64" applyFont="1" applyAlignment="1">
      <alignment vertical="center"/>
    </xf>
    <xf numFmtId="0" fontId="15" fillId="0" borderId="0" xfId="64" applyFont="1" applyAlignment="1">
      <alignment vertical="center"/>
    </xf>
    <xf numFmtId="0" fontId="37" fillId="0" borderId="0" xfId="64" applyFont="1" applyAlignment="1">
      <alignment vertical="center"/>
    </xf>
    <xf numFmtId="0" fontId="0" fillId="0" borderId="0" xfId="0" applyAlignment="1">
      <alignment vertical="center"/>
    </xf>
    <xf numFmtId="0" fontId="34" fillId="0" borderId="0" xfId="61" applyFont="1" applyAlignment="1">
      <alignment vertical="center"/>
    </xf>
    <xf numFmtId="0" fontId="5" fillId="0" borderId="0" xfId="64" applyFont="1" applyAlignment="1">
      <alignment vertical="center"/>
    </xf>
    <xf numFmtId="0" fontId="4" fillId="0" borderId="0" xfId="61" applyFont="1" applyAlignment="1">
      <alignment vertical="center"/>
    </xf>
    <xf numFmtId="0" fontId="4" fillId="0" borderId="0" xfId="0" applyFont="1" applyAlignment="1">
      <alignment vertical="center"/>
    </xf>
    <xf numFmtId="43" fontId="5" fillId="0" borderId="0" xfId="0" applyNumberFormat="1" applyFont="1" applyBorder="1" applyAlignment="1">
      <alignment vertical="center"/>
    </xf>
    <xf numFmtId="168" fontId="5" fillId="0" borderId="40" xfId="0" applyNumberFormat="1" applyFont="1" applyBorder="1" applyAlignment="1">
      <alignment vertical="center"/>
    </xf>
    <xf numFmtId="0" fontId="34" fillId="0" borderId="0" xfId="64" applyFont="1" applyAlignment="1">
      <alignment horizontal="left" vertical="center"/>
    </xf>
    <xf numFmtId="0" fontId="34" fillId="0" borderId="0" xfId="64" applyFont="1" applyAlignment="1">
      <alignment vertical="center"/>
    </xf>
    <xf numFmtId="3" fontId="34" fillId="0" borderId="0" xfId="64" applyNumberFormat="1" applyFont="1" applyBorder="1" applyAlignment="1">
      <alignment vertical="center"/>
    </xf>
    <xf numFmtId="0" fontId="34" fillId="0" borderId="26" xfId="64" applyFont="1" applyBorder="1" applyAlignment="1">
      <alignment vertical="center"/>
    </xf>
    <xf numFmtId="0" fontId="36" fillId="0" borderId="26" xfId="64" applyFont="1" applyBorder="1" applyAlignment="1">
      <alignment vertical="center"/>
    </xf>
    <xf numFmtId="0" fontId="36" fillId="0" borderId="13" xfId="64" applyFont="1" applyBorder="1" applyAlignment="1">
      <alignment vertical="center"/>
    </xf>
    <xf numFmtId="0" fontId="34" fillId="0" borderId="27" xfId="64" applyFont="1" applyBorder="1" applyAlignment="1">
      <alignment vertical="center"/>
    </xf>
    <xf numFmtId="0" fontId="36" fillId="0" borderId="15" xfId="64" applyFont="1" applyBorder="1" applyAlignment="1">
      <alignment vertical="center"/>
    </xf>
    <xf numFmtId="0" fontId="34" fillId="0" borderId="24" xfId="64" applyFont="1" applyBorder="1" applyAlignment="1">
      <alignment vertical="center"/>
    </xf>
    <xf numFmtId="0" fontId="34" fillId="0" borderId="16" xfId="64" applyFont="1" applyBorder="1" applyAlignment="1">
      <alignment vertical="center"/>
    </xf>
    <xf numFmtId="0" fontId="34" fillId="0" borderId="19" xfId="64" applyFont="1" applyBorder="1" applyAlignment="1">
      <alignment vertical="center"/>
    </xf>
    <xf numFmtId="0" fontId="36" fillId="0" borderId="28" xfId="64" applyFont="1" applyBorder="1" applyAlignment="1">
      <alignment horizontal="center" vertical="center"/>
    </xf>
    <xf numFmtId="0" fontId="36" fillId="0" borderId="14" xfId="64" applyFont="1" applyBorder="1" applyAlignment="1">
      <alignment horizontal="center" vertical="center"/>
    </xf>
    <xf numFmtId="0" fontId="36" fillId="0" borderId="17" xfId="64" applyFont="1" applyBorder="1" applyAlignment="1">
      <alignment horizontal="center" vertical="center" shrinkToFit="1"/>
    </xf>
    <xf numFmtId="0" fontId="34" fillId="0" borderId="30" xfId="64" applyFont="1" applyBorder="1" applyAlignment="1">
      <alignment vertical="center"/>
    </xf>
    <xf numFmtId="0" fontId="36" fillId="0" borderId="33" xfId="64" applyFont="1" applyBorder="1" applyAlignment="1">
      <alignment horizontal="center" vertical="center"/>
    </xf>
    <xf numFmtId="0" fontId="34" fillId="0" borderId="28" xfId="64" applyFont="1" applyBorder="1" applyAlignment="1">
      <alignment vertical="center"/>
    </xf>
    <xf numFmtId="0" fontId="36" fillId="0" borderId="28" xfId="64" applyFont="1" applyBorder="1" applyAlignment="1">
      <alignment vertical="center"/>
    </xf>
    <xf numFmtId="168" fontId="42" fillId="0" borderId="17" xfId="2" applyNumberFormat="1" applyFont="1" applyBorder="1" applyAlignment="1">
      <alignment vertical="center"/>
    </xf>
    <xf numFmtId="168" fontId="34" fillId="0" borderId="17" xfId="2" applyNumberFormat="1" applyFont="1" applyBorder="1" applyAlignment="1">
      <alignment vertical="center"/>
    </xf>
    <xf numFmtId="168" fontId="34" fillId="0" borderId="0" xfId="2" applyNumberFormat="1" applyFont="1" applyAlignment="1">
      <alignment vertical="center"/>
    </xf>
    <xf numFmtId="168" fontId="34" fillId="0" borderId="0" xfId="2" applyNumberFormat="1" applyFont="1" applyAlignment="1">
      <alignment horizontal="center" vertical="center"/>
    </xf>
    <xf numFmtId="0" fontId="36" fillId="0" borderId="19" xfId="64" applyFont="1" applyBorder="1" applyAlignment="1">
      <alignment horizontal="left" vertical="center"/>
    </xf>
    <xf numFmtId="168" fontId="36" fillId="0" borderId="19" xfId="2" applyNumberFormat="1" applyFont="1" applyBorder="1" applyAlignment="1">
      <alignment vertical="center"/>
    </xf>
    <xf numFmtId="168" fontId="36" fillId="0" borderId="14" xfId="2" applyNumberFormat="1" applyFont="1" applyBorder="1" applyAlignment="1">
      <alignment vertical="center"/>
    </xf>
    <xf numFmtId="0" fontId="4" fillId="0" borderId="13" xfId="61" applyFont="1" applyBorder="1" applyAlignment="1">
      <alignment vertical="center"/>
    </xf>
    <xf numFmtId="168" fontId="4" fillId="0" borderId="0" xfId="61" applyNumberFormat="1" applyFont="1" applyAlignment="1">
      <alignment vertical="center"/>
    </xf>
    <xf numFmtId="1" fontId="4" fillId="0" borderId="0" xfId="61" applyNumberFormat="1" applyFont="1" applyAlignment="1">
      <alignment vertical="center"/>
    </xf>
    <xf numFmtId="39" fontId="5" fillId="0" borderId="0" xfId="64" applyNumberFormat="1" applyFont="1" applyAlignment="1">
      <alignment vertical="center"/>
    </xf>
    <xf numFmtId="0" fontId="4" fillId="0" borderId="0" xfId="64" applyFont="1" applyAlignment="1">
      <alignment vertical="center"/>
    </xf>
    <xf numFmtId="0" fontId="5" fillId="0" borderId="0" xfId="61" applyFont="1" applyAlignment="1">
      <alignment horizontal="center" vertical="center"/>
    </xf>
    <xf numFmtId="0" fontId="4" fillId="0" borderId="28" xfId="64" applyFont="1" applyBorder="1" applyAlignment="1">
      <alignment vertical="center"/>
    </xf>
    <xf numFmtId="168" fontId="5" fillId="0" borderId="0" xfId="1" applyNumberFormat="1" applyFont="1" applyBorder="1" applyAlignment="1">
      <alignment vertical="center"/>
    </xf>
    <xf numFmtId="168" fontId="4" fillId="0" borderId="0" xfId="0" applyNumberFormat="1" applyFont="1" applyBorder="1" applyAlignment="1">
      <alignment vertical="center"/>
    </xf>
    <xf numFmtId="0" fontId="4" fillId="0" borderId="31" xfId="0" applyFont="1" applyBorder="1" applyAlignment="1">
      <alignment vertical="center"/>
    </xf>
    <xf numFmtId="0" fontId="5" fillId="0" borderId="0" xfId="64" applyFont="1" applyBorder="1" applyAlignment="1">
      <alignment horizontal="left" vertical="center"/>
    </xf>
    <xf numFmtId="168" fontId="5" fillId="0" borderId="0" xfId="2" applyNumberFormat="1" applyFont="1" applyBorder="1" applyAlignment="1">
      <alignment vertical="center"/>
    </xf>
    <xf numFmtId="168" fontId="4" fillId="0" borderId="29" xfId="0" applyNumberFormat="1" applyFont="1" applyBorder="1" applyAlignment="1">
      <alignment vertical="center"/>
    </xf>
    <xf numFmtId="14" fontId="5" fillId="0" borderId="28" xfId="64" applyNumberFormat="1" applyFont="1" applyBorder="1" applyAlignment="1">
      <alignment horizontal="left" vertical="center"/>
    </xf>
    <xf numFmtId="0" fontId="5" fillId="0" borderId="28" xfId="64" applyFont="1" applyBorder="1" applyAlignment="1">
      <alignment horizontal="left" vertical="center"/>
    </xf>
    <xf numFmtId="168" fontId="4" fillId="0" borderId="0" xfId="0" applyNumberFormat="1" applyFont="1" applyAlignment="1">
      <alignment vertical="center"/>
    </xf>
    <xf numFmtId="0" fontId="4" fillId="0" borderId="4" xfId="64" applyFont="1" applyBorder="1" applyAlignment="1">
      <alignment vertical="center"/>
    </xf>
    <xf numFmtId="0" fontId="4" fillId="0" borderId="41" xfId="64" applyFont="1" applyBorder="1" applyAlignment="1">
      <alignment vertical="center"/>
    </xf>
    <xf numFmtId="0" fontId="4" fillId="0" borderId="4" xfId="64" applyFont="1" applyBorder="1" applyAlignment="1">
      <alignment horizontal="center" vertical="center"/>
    </xf>
    <xf numFmtId="0" fontId="4" fillId="0" borderId="0" xfId="64" applyFont="1" applyBorder="1" applyAlignment="1">
      <alignment vertical="center"/>
    </xf>
    <xf numFmtId="0" fontId="4" fillId="0" borderId="2" xfId="64" applyFont="1" applyBorder="1" applyAlignment="1">
      <alignment horizontal="center" vertical="center"/>
    </xf>
    <xf numFmtId="0" fontId="4" fillId="0" borderId="38" xfId="64" applyFont="1" applyBorder="1" applyAlignment="1">
      <alignment horizontal="center" vertical="center"/>
    </xf>
    <xf numFmtId="0" fontId="4" fillId="0" borderId="31" xfId="64" applyFont="1" applyBorder="1" applyAlignment="1">
      <alignment vertical="center"/>
    </xf>
    <xf numFmtId="0" fontId="4" fillId="0" borderId="31" xfId="61" applyFont="1" applyBorder="1" applyAlignment="1">
      <alignment vertical="center"/>
    </xf>
    <xf numFmtId="0" fontId="4" fillId="0" borderId="3" xfId="64" applyFont="1" applyBorder="1" applyAlignment="1">
      <alignment vertical="center"/>
    </xf>
    <xf numFmtId="15" fontId="4" fillId="0" borderId="6" xfId="64" applyNumberFormat="1" applyFont="1" applyBorder="1" applyAlignment="1">
      <alignment horizontal="center" vertical="center"/>
    </xf>
    <xf numFmtId="15" fontId="4" fillId="0" borderId="3" xfId="64" applyNumberFormat="1" applyFont="1" applyBorder="1" applyAlignment="1">
      <alignment horizontal="center" vertical="center"/>
    </xf>
    <xf numFmtId="0" fontId="4" fillId="0" borderId="3" xfId="64" applyFont="1" applyBorder="1" applyAlignment="1">
      <alignment horizontal="center" vertical="center"/>
    </xf>
    <xf numFmtId="0" fontId="4" fillId="0" borderId="2" xfId="64" applyFont="1" applyBorder="1" applyAlignment="1">
      <alignment vertical="center"/>
    </xf>
    <xf numFmtId="168" fontId="4" fillId="0" borderId="2" xfId="1" applyNumberFormat="1" applyFont="1" applyBorder="1" applyAlignment="1">
      <alignment vertical="center"/>
    </xf>
    <xf numFmtId="168" fontId="4" fillId="0" borderId="10" xfId="2" applyNumberFormat="1" applyFont="1" applyBorder="1" applyAlignment="1">
      <alignment vertical="center"/>
    </xf>
    <xf numFmtId="43" fontId="4" fillId="0" borderId="0" xfId="61" applyNumberFormat="1" applyFont="1" applyAlignment="1">
      <alignment vertical="center"/>
    </xf>
    <xf numFmtId="168" fontId="4" fillId="0" borderId="0" xfId="1" applyNumberFormat="1" applyFont="1" applyBorder="1" applyAlignment="1">
      <alignment vertical="center"/>
    </xf>
    <xf numFmtId="14" fontId="5" fillId="0" borderId="0" xfId="64" applyNumberFormat="1" applyFont="1" applyBorder="1" applyAlignment="1">
      <alignment vertical="center"/>
    </xf>
    <xf numFmtId="0" fontId="5" fillId="0" borderId="45" xfId="64" applyFont="1" applyBorder="1" applyAlignment="1">
      <alignment horizontal="center" vertical="center"/>
    </xf>
    <xf numFmtId="0" fontId="5" fillId="0" borderId="4" xfId="64" applyFont="1" applyBorder="1" applyAlignment="1">
      <alignment horizontal="center" vertical="center"/>
    </xf>
    <xf numFmtId="0" fontId="5" fillId="0" borderId="2" xfId="64" applyFont="1" applyBorder="1" applyAlignment="1">
      <alignment horizontal="center" vertical="center"/>
    </xf>
    <xf numFmtId="15" fontId="5" fillId="0" borderId="3" xfId="64" applyNumberFormat="1" applyFont="1" applyBorder="1" applyAlignment="1">
      <alignment horizontal="center" vertical="center"/>
    </xf>
    <xf numFmtId="0" fontId="5" fillId="0" borderId="41" xfId="64" applyFont="1" applyBorder="1" applyAlignment="1">
      <alignment vertical="center"/>
    </xf>
    <xf numFmtId="168" fontId="5" fillId="0" borderId="9" xfId="2" applyNumberFormat="1" applyFont="1" applyBorder="1" applyAlignment="1">
      <alignment vertical="center"/>
    </xf>
    <xf numFmtId="168" fontId="4" fillId="0" borderId="9" xfId="2" applyNumberFormat="1" applyFont="1" applyBorder="1" applyAlignment="1">
      <alignment vertical="center"/>
    </xf>
    <xf numFmtId="168" fontId="5" fillId="0" borderId="9" xfId="2" applyNumberFormat="1" applyFont="1" applyFill="1" applyBorder="1" applyAlignment="1">
      <alignment vertical="center"/>
    </xf>
    <xf numFmtId="0" fontId="5" fillId="0" borderId="38" xfId="64" applyFont="1" applyBorder="1" applyAlignment="1">
      <alignment horizontal="center" vertical="center"/>
    </xf>
    <xf numFmtId="15" fontId="5" fillId="0" borderId="6" xfId="64" applyNumberFormat="1" applyFont="1" applyBorder="1" applyAlignment="1">
      <alignment horizontal="center" vertical="center"/>
    </xf>
    <xf numFmtId="168" fontId="5" fillId="0" borderId="2" xfId="1" applyNumberFormat="1" applyFont="1" applyBorder="1" applyAlignment="1">
      <alignment vertical="center"/>
    </xf>
    <xf numFmtId="168" fontId="5" fillId="0" borderId="3" xfId="1" applyNumberFormat="1" applyFont="1" applyBorder="1" applyAlignment="1">
      <alignment vertical="center"/>
    </xf>
    <xf numFmtId="15" fontId="5" fillId="0" borderId="12" xfId="64" applyNumberFormat="1" applyFont="1" applyBorder="1" applyAlignment="1">
      <alignment horizontal="center" vertical="center"/>
    </xf>
    <xf numFmtId="0" fontId="5" fillId="0" borderId="4" xfId="64" applyFont="1" applyBorder="1" applyAlignment="1">
      <alignment vertical="center"/>
    </xf>
    <xf numFmtId="0" fontId="5" fillId="0" borderId="2" xfId="64" applyFont="1" applyBorder="1" applyAlignment="1">
      <alignment horizontal="center" vertical="center" shrinkToFit="1"/>
    </xf>
    <xf numFmtId="0" fontId="5" fillId="0" borderId="2" xfId="64" applyFont="1" applyBorder="1" applyAlignment="1">
      <alignment vertical="center"/>
    </xf>
    <xf numFmtId="0" fontId="5" fillId="0" borderId="3" xfId="64" applyFont="1" applyBorder="1" applyAlignment="1">
      <alignment vertical="center"/>
    </xf>
    <xf numFmtId="0" fontId="5" fillId="0" borderId="3" xfId="64" applyFont="1" applyBorder="1" applyAlignment="1">
      <alignment horizontal="center" vertical="center"/>
    </xf>
    <xf numFmtId="0" fontId="5" fillId="0" borderId="3" xfId="64" applyFont="1" applyBorder="1" applyAlignment="1">
      <alignment vertical="center" wrapText="1"/>
    </xf>
    <xf numFmtId="168" fontId="5" fillId="0" borderId="10" xfId="2" applyNumberFormat="1" applyFont="1" applyBorder="1" applyAlignment="1">
      <alignment vertical="center"/>
    </xf>
    <xf numFmtId="0" fontId="4" fillId="0" borderId="2" xfId="64" applyFont="1" applyBorder="1" applyAlignment="1">
      <alignment horizontal="center" vertical="center" shrinkToFit="1"/>
    </xf>
    <xf numFmtId="0" fontId="4" fillId="0" borderId="45" xfId="64" applyFont="1" applyBorder="1" applyAlignment="1">
      <alignment horizontal="center" vertical="center"/>
    </xf>
    <xf numFmtId="15" fontId="4" fillId="0" borderId="12" xfId="64" applyNumberFormat="1" applyFont="1" applyBorder="1" applyAlignment="1">
      <alignment horizontal="center" vertical="center"/>
    </xf>
    <xf numFmtId="0" fontId="4" fillId="0" borderId="3" xfId="64" applyFont="1" applyBorder="1" applyAlignment="1">
      <alignment vertical="center" wrapText="1"/>
    </xf>
    <xf numFmtId="168" fontId="4" fillId="0" borderId="3" xfId="1" applyNumberFormat="1" applyFont="1" applyBorder="1" applyAlignment="1">
      <alignment vertical="center"/>
    </xf>
    <xf numFmtId="168" fontId="4" fillId="0" borderId="9" xfId="2" applyNumberFormat="1" applyFont="1" applyFill="1" applyBorder="1" applyAlignment="1">
      <alignment vertical="center"/>
    </xf>
    <xf numFmtId="168" fontId="4" fillId="0" borderId="44" xfId="2" applyNumberFormat="1" applyFont="1" applyBorder="1" applyAlignment="1">
      <alignment vertical="center"/>
    </xf>
    <xf numFmtId="168" fontId="5" fillId="0" borderId="0" xfId="1" applyNumberFormat="1" applyFont="1" applyFill="1" applyBorder="1" applyAlignment="1">
      <alignment horizontal="left" vertical="top" wrapText="1"/>
    </xf>
    <xf numFmtId="0" fontId="4" fillId="0" borderId="0" xfId="72" applyNumberFormat="1" applyFont="1" applyFill="1" applyBorder="1" applyAlignment="1">
      <alignment vertical="top" wrapText="1"/>
    </xf>
    <xf numFmtId="168" fontId="0" fillId="0" borderId="2" xfId="1" applyNumberFormat="1" applyFont="1" applyFill="1" applyBorder="1" applyAlignment="1"/>
    <xf numFmtId="168" fontId="0" fillId="0" borderId="0" xfId="1" applyNumberFormat="1" applyFont="1" applyFill="1" applyAlignment="1"/>
    <xf numFmtId="168" fontId="0" fillId="0" borderId="37" xfId="1" applyNumberFormat="1" applyFont="1" applyFill="1" applyBorder="1" applyAlignment="1"/>
    <xf numFmtId="168" fontId="5" fillId="0" borderId="2" xfId="1" applyNumberFormat="1" applyFont="1" applyFill="1" applyBorder="1" applyAlignment="1"/>
    <xf numFmtId="168" fontId="5" fillId="0" borderId="3" xfId="1" applyNumberFormat="1" applyFont="1" applyFill="1" applyBorder="1" applyAlignment="1"/>
    <xf numFmtId="168" fontId="0" fillId="0" borderId="3" xfId="1" applyNumberFormat="1" applyFont="1" applyFill="1" applyBorder="1" applyAlignment="1"/>
    <xf numFmtId="168" fontId="5" fillId="0" borderId="0" xfId="1" applyNumberFormat="1" applyFont="1" applyFill="1" applyBorder="1" applyAlignment="1"/>
    <xf numFmtId="168" fontId="0" fillId="0" borderId="0" xfId="1" applyNumberFormat="1" applyFont="1" applyFill="1" applyBorder="1" applyAlignment="1"/>
    <xf numFmtId="168" fontId="4" fillId="0" borderId="0" xfId="1" applyNumberFormat="1" applyFont="1" applyFill="1" applyBorder="1" applyAlignment="1">
      <alignment vertical="center"/>
    </xf>
    <xf numFmtId="0" fontId="4" fillId="0" borderId="4" xfId="64" applyFont="1" applyBorder="1" applyAlignment="1">
      <alignment horizontal="center" vertical="center"/>
    </xf>
    <xf numFmtId="0" fontId="4" fillId="0" borderId="2" xfId="64" applyFont="1" applyBorder="1" applyAlignment="1">
      <alignment horizontal="center" vertical="center"/>
    </xf>
    <xf numFmtId="0" fontId="4" fillId="0" borderId="3" xfId="64" applyFont="1" applyBorder="1" applyAlignment="1">
      <alignment horizontal="center" vertical="center"/>
    </xf>
    <xf numFmtId="168" fontId="4" fillId="0" borderId="0" xfId="0" applyNumberFormat="1" applyFont="1" applyBorder="1" applyAlignment="1">
      <alignment horizontal="center" vertical="center"/>
    </xf>
    <xf numFmtId="0" fontId="4" fillId="0" borderId="4" xfId="64" applyFont="1" applyBorder="1" applyAlignment="1">
      <alignment horizontal="center" vertical="center"/>
    </xf>
    <xf numFmtId="0" fontId="4" fillId="0" borderId="2" xfId="64" applyFont="1" applyBorder="1" applyAlignment="1">
      <alignment horizontal="center" vertical="center"/>
    </xf>
    <xf numFmtId="0" fontId="4" fillId="0" borderId="0" xfId="0" applyFont="1" applyAlignment="1">
      <alignment horizontal="center" vertical="center"/>
    </xf>
    <xf numFmtId="0" fontId="5" fillId="0" borderId="28" xfId="64" applyFont="1" applyBorder="1" applyAlignment="1">
      <alignment horizontal="center" vertical="center"/>
    </xf>
    <xf numFmtId="168" fontId="4" fillId="0" borderId="0" xfId="0" applyNumberFormat="1" applyFont="1" applyAlignment="1">
      <alignment horizontal="center" vertical="center"/>
    </xf>
    <xf numFmtId="0" fontId="5" fillId="0" borderId="0" xfId="61" applyFont="1" applyFill="1" applyBorder="1" applyAlignment="1">
      <alignment horizontal="center" vertical="top"/>
    </xf>
    <xf numFmtId="0" fontId="4" fillId="0" borderId="0" xfId="106" applyFont="1" applyAlignment="1">
      <alignment horizontal="justify" vertical="center" wrapText="1"/>
    </xf>
    <xf numFmtId="0" fontId="4" fillId="0" borderId="0" xfId="111" applyFont="1" applyAlignment="1">
      <alignment horizontal="justify" vertical="center" wrapText="1"/>
    </xf>
    <xf numFmtId="0" fontId="5" fillId="0" borderId="8" xfId="111" applyFont="1" applyFill="1" applyBorder="1" applyAlignment="1">
      <alignment horizontal="center" vertical="center"/>
    </xf>
    <xf numFmtId="0" fontId="4" fillId="0" borderId="8" xfId="111" applyFont="1" applyFill="1" applyBorder="1" applyAlignment="1">
      <alignment horizontal="center" vertical="center"/>
    </xf>
    <xf numFmtId="0" fontId="4" fillId="0" borderId="0" xfId="61" applyFont="1" applyFill="1" applyBorder="1" applyAlignment="1">
      <alignment horizontal="justify" vertical="top" wrapText="1"/>
    </xf>
    <xf numFmtId="0" fontId="4" fillId="0" borderId="38" xfId="65" applyFont="1" applyFill="1" applyBorder="1" applyAlignment="1">
      <alignment vertical="center"/>
    </xf>
    <xf numFmtId="0" fontId="4" fillId="0" borderId="5" xfId="65" applyFont="1" applyFill="1" applyBorder="1" applyAlignment="1">
      <alignment vertical="center"/>
    </xf>
    <xf numFmtId="0" fontId="5" fillId="0" borderId="5" xfId="111" applyFont="1" applyFill="1" applyBorder="1" applyAlignment="1">
      <alignment vertical="center"/>
    </xf>
    <xf numFmtId="0" fontId="4" fillId="0" borderId="5" xfId="111" applyFont="1" applyFill="1" applyBorder="1" applyAlignment="1">
      <alignment vertical="center"/>
    </xf>
    <xf numFmtId="39" fontId="4" fillId="0" borderId="5" xfId="48" applyNumberFormat="1" applyFont="1" applyFill="1" applyBorder="1" applyAlignment="1" applyProtection="1">
      <alignment vertical="center"/>
    </xf>
    <xf numFmtId="0" fontId="4" fillId="0" borderId="6" xfId="110" applyFont="1" applyFill="1" applyBorder="1" applyAlignment="1">
      <alignment vertical="center" wrapText="1"/>
    </xf>
    <xf numFmtId="168" fontId="4" fillId="0" borderId="5" xfId="1" applyNumberFormat="1" applyFont="1" applyFill="1" applyBorder="1" applyAlignment="1">
      <alignment vertical="center"/>
    </xf>
    <xf numFmtId="168" fontId="4" fillId="0" borderId="5" xfId="65" applyNumberFormat="1" applyFont="1" applyFill="1" applyBorder="1" applyAlignment="1">
      <alignment vertical="center"/>
    </xf>
    <xf numFmtId="168" fontId="5" fillId="0" borderId="5" xfId="1" applyNumberFormat="1" applyFont="1" applyFill="1" applyBorder="1" applyAlignment="1">
      <alignment vertical="center"/>
    </xf>
    <xf numFmtId="0" fontId="5" fillId="0" borderId="38" xfId="65" applyFont="1" applyFill="1" applyBorder="1" applyAlignment="1">
      <alignment horizontal="center" vertical="center"/>
    </xf>
    <xf numFmtId="0" fontId="5" fillId="0" borderId="39" xfId="65" applyFont="1" applyFill="1" applyBorder="1" applyAlignment="1">
      <alignment horizontal="center" vertical="center"/>
    </xf>
    <xf numFmtId="0" fontId="5" fillId="0" borderId="6" xfId="65" applyFont="1" applyFill="1" applyBorder="1" applyAlignment="1">
      <alignment horizontal="center" vertical="center"/>
    </xf>
    <xf numFmtId="0" fontId="5" fillId="0" borderId="8" xfId="65" applyFont="1" applyFill="1" applyBorder="1" applyAlignment="1">
      <alignment horizontal="center" vertical="center"/>
    </xf>
    <xf numFmtId="0" fontId="5" fillId="0" borderId="4" xfId="65" applyFont="1" applyFill="1" applyBorder="1" applyAlignment="1">
      <alignment horizontal="center" vertical="center"/>
    </xf>
    <xf numFmtId="0" fontId="5" fillId="0" borderId="3" xfId="65" applyFont="1" applyFill="1" applyBorder="1" applyAlignment="1">
      <alignment horizontal="center" vertical="center"/>
    </xf>
    <xf numFmtId="0" fontId="4" fillId="0" borderId="2" xfId="65" applyFont="1" applyFill="1" applyBorder="1" applyAlignment="1">
      <alignment vertical="center"/>
    </xf>
    <xf numFmtId="168" fontId="4" fillId="0" borderId="2" xfId="1" applyNumberFormat="1" applyFont="1" applyFill="1" applyBorder="1" applyAlignment="1">
      <alignment vertical="center"/>
    </xf>
    <xf numFmtId="168" fontId="4" fillId="0" borderId="2" xfId="65" applyNumberFormat="1" applyFont="1" applyFill="1" applyBorder="1" applyAlignment="1">
      <alignment vertical="center"/>
    </xf>
    <xf numFmtId="168" fontId="4" fillId="0" borderId="2" xfId="2" applyNumberFormat="1" applyFont="1" applyFill="1" applyBorder="1" applyAlignment="1">
      <alignment vertical="center"/>
    </xf>
    <xf numFmtId="168" fontId="4" fillId="0" borderId="46" xfId="65" applyNumberFormat="1" applyFont="1" applyFill="1" applyBorder="1" applyAlignment="1">
      <alignment vertical="center"/>
    </xf>
    <xf numFmtId="168" fontId="4" fillId="0" borderId="42" xfId="65" applyNumberFormat="1" applyFont="1" applyFill="1" applyBorder="1" applyAlignment="1">
      <alignment vertical="center"/>
    </xf>
    <xf numFmtId="168" fontId="4" fillId="0" borderId="1" xfId="65" applyNumberFormat="1" applyFont="1" applyFill="1" applyBorder="1" applyAlignment="1">
      <alignment vertical="center"/>
    </xf>
    <xf numFmtId="168" fontId="5" fillId="0" borderId="46" xfId="65" applyNumberFormat="1" applyFont="1" applyFill="1" applyBorder="1" applyAlignment="1">
      <alignment vertical="center"/>
    </xf>
    <xf numFmtId="168" fontId="4" fillId="0" borderId="46" xfId="0" applyNumberFormat="1" applyFont="1" applyFill="1" applyBorder="1" applyAlignment="1">
      <alignment vertical="center" wrapText="1"/>
    </xf>
    <xf numFmtId="168" fontId="4" fillId="0" borderId="42" xfId="0" applyNumberFormat="1" applyFont="1" applyFill="1" applyBorder="1" applyAlignment="1">
      <alignment vertical="center" wrapText="1"/>
    </xf>
    <xf numFmtId="168" fontId="4" fillId="0" borderId="1" xfId="0" applyNumberFormat="1" applyFont="1" applyFill="1" applyBorder="1" applyAlignment="1">
      <alignment vertical="center" wrapText="1"/>
    </xf>
    <xf numFmtId="168" fontId="5" fillId="0" borderId="46" xfId="0" applyNumberFormat="1" applyFont="1" applyFill="1" applyBorder="1" applyAlignment="1">
      <alignment vertical="center" wrapText="1"/>
    </xf>
    <xf numFmtId="0" fontId="4" fillId="0" borderId="0" xfId="106" applyFont="1" applyAlignment="1">
      <alignment horizontal="left" vertical="center" wrapText="1"/>
    </xf>
    <xf numFmtId="43" fontId="4" fillId="0" borderId="0" xfId="2" applyNumberFormat="1" applyFont="1" applyFill="1" applyBorder="1" applyAlignment="1">
      <alignment horizontal="left" vertical="top"/>
    </xf>
    <xf numFmtId="43" fontId="5" fillId="0" borderId="7" xfId="2" applyNumberFormat="1" applyFont="1" applyFill="1" applyBorder="1" applyAlignment="1">
      <alignment horizontal="left" vertical="top"/>
    </xf>
    <xf numFmtId="43" fontId="4" fillId="0" borderId="7" xfId="2" applyNumberFormat="1" applyFont="1" applyFill="1" applyBorder="1" applyAlignment="1">
      <alignment horizontal="left" vertical="top"/>
    </xf>
    <xf numFmtId="168" fontId="4" fillId="0" borderId="7" xfId="112" applyNumberFormat="1" applyFont="1" applyFill="1" applyBorder="1" applyAlignment="1">
      <alignment vertical="center"/>
    </xf>
    <xf numFmtId="168" fontId="5" fillId="0" borderId="7" xfId="112" applyNumberFormat="1" applyFont="1" applyFill="1" applyBorder="1" applyAlignment="1">
      <alignment vertical="center"/>
    </xf>
    <xf numFmtId="43" fontId="4" fillId="0" borderId="0" xfId="61" applyNumberFormat="1" applyFont="1" applyFill="1" applyAlignment="1">
      <alignment horizontal="left" vertical="top"/>
    </xf>
    <xf numFmtId="41" fontId="5" fillId="0" borderId="0" xfId="61" applyNumberFormat="1" applyFont="1" applyFill="1" applyAlignment="1">
      <alignment horizontal="center"/>
    </xf>
    <xf numFmtId="41" fontId="4" fillId="0" borderId="0" xfId="0" applyNumberFormat="1" applyFont="1" applyFill="1" applyAlignment="1"/>
    <xf numFmtId="41" fontId="4" fillId="0" borderId="0" xfId="61" applyNumberFormat="1" applyFont="1" applyFill="1" applyAlignment="1">
      <alignment horizontal="center"/>
    </xf>
    <xf numFmtId="39" fontId="4" fillId="0" borderId="0" xfId="61" applyNumberFormat="1" applyFont="1" applyFill="1" applyAlignment="1">
      <alignment horizontal="left" vertical="center" wrapText="1"/>
    </xf>
    <xf numFmtId="14" fontId="5" fillId="0" borderId="0" xfId="64" applyNumberFormat="1" applyFont="1" applyBorder="1" applyAlignment="1">
      <alignment horizontal="left" vertical="center"/>
    </xf>
    <xf numFmtId="0" fontId="17" fillId="4" borderId="0" xfId="12" applyFont="1" applyFill="1"/>
    <xf numFmtId="168" fontId="17" fillId="4" borderId="0" xfId="1" applyNumberFormat="1" applyFont="1" applyFill="1"/>
    <xf numFmtId="168" fontId="5" fillId="4" borderId="0" xfId="1" applyNumberFormat="1" applyFont="1" applyFill="1" applyBorder="1" applyAlignment="1">
      <alignment horizontal="center" vertical="center"/>
    </xf>
    <xf numFmtId="168" fontId="5" fillId="4" borderId="19" xfId="1" applyNumberFormat="1" applyFont="1" applyFill="1" applyBorder="1" applyAlignment="1">
      <alignment horizontal="center" vertical="center"/>
    </xf>
    <xf numFmtId="168" fontId="4" fillId="4" borderId="3" xfId="1" applyNumberFormat="1" applyFont="1" applyFill="1" applyBorder="1"/>
    <xf numFmtId="168" fontId="17" fillId="4" borderId="3" xfId="1" applyNumberFormat="1" applyFont="1" applyFill="1" applyBorder="1"/>
    <xf numFmtId="168" fontId="17" fillId="4" borderId="12" xfId="1" applyNumberFormat="1" applyFont="1" applyFill="1" applyBorder="1"/>
    <xf numFmtId="168" fontId="17" fillId="4" borderId="0" xfId="1" applyNumberFormat="1" applyFont="1" applyFill="1" applyBorder="1"/>
    <xf numFmtId="168" fontId="17" fillId="4" borderId="10" xfId="1" applyNumberFormat="1" applyFont="1" applyFill="1" applyBorder="1"/>
    <xf numFmtId="168" fontId="18" fillId="4" borderId="10" xfId="1" applyNumberFormat="1" applyFont="1" applyFill="1" applyBorder="1"/>
    <xf numFmtId="168" fontId="17" fillId="4" borderId="44" xfId="1" applyNumberFormat="1" applyFont="1" applyFill="1" applyBorder="1"/>
    <xf numFmtId="168" fontId="17" fillId="4" borderId="0" xfId="12" applyNumberFormat="1" applyFont="1" applyFill="1"/>
    <xf numFmtId="168" fontId="18" fillId="4" borderId="0" xfId="1" applyNumberFormat="1" applyFont="1" applyFill="1"/>
    <xf numFmtId="168" fontId="18" fillId="4" borderId="34" xfId="1" applyNumberFormat="1" applyFont="1" applyFill="1" applyBorder="1"/>
    <xf numFmtId="168" fontId="18" fillId="4" borderId="25" xfId="1" applyNumberFormat="1" applyFont="1" applyFill="1" applyBorder="1"/>
    <xf numFmtId="168" fontId="18" fillId="4" borderId="0" xfId="1" applyNumberFormat="1" applyFont="1" applyFill="1" applyBorder="1"/>
    <xf numFmtId="39" fontId="4" fillId="0" borderId="0" xfId="61" applyNumberFormat="1" applyFont="1" applyFill="1" applyAlignment="1">
      <alignment horizontal="left" vertical="center" wrapText="1"/>
    </xf>
    <xf numFmtId="43" fontId="0" fillId="0" borderId="0" xfId="1" applyFont="1" applyFill="1" applyAlignment="1"/>
    <xf numFmtId="43" fontId="4" fillId="0" borderId="0" xfId="1" applyFont="1" applyFill="1" applyBorder="1"/>
    <xf numFmtId="0" fontId="32" fillId="4" borderId="0" xfId="0" applyFont="1" applyFill="1" applyAlignment="1">
      <alignment vertical="center"/>
    </xf>
    <xf numFmtId="0" fontId="32" fillId="4" borderId="0" xfId="61" applyFont="1" applyFill="1" applyAlignment="1">
      <alignment horizontal="left" vertical="center"/>
    </xf>
    <xf numFmtId="0" fontId="32" fillId="4" borderId="0" xfId="61" applyFont="1" applyFill="1" applyAlignment="1">
      <alignment vertical="center"/>
    </xf>
    <xf numFmtId="0" fontId="43" fillId="4" borderId="0" xfId="61" applyFont="1" applyFill="1" applyAlignment="1">
      <alignment vertical="center"/>
    </xf>
    <xf numFmtId="0" fontId="65" fillId="4" borderId="0" xfId="0" applyFont="1" applyFill="1" applyAlignment="1">
      <alignment vertical="center"/>
    </xf>
    <xf numFmtId="0" fontId="65" fillId="4" borderId="0" xfId="61" applyFont="1" applyFill="1" applyAlignment="1">
      <alignment horizontal="left" vertical="center" shrinkToFit="1"/>
    </xf>
    <xf numFmtId="0" fontId="5" fillId="4" borderId="0" xfId="61" applyFont="1" applyFill="1" applyAlignment="1">
      <alignment horizontal="center" vertical="center" shrinkToFit="1"/>
    </xf>
    <xf numFmtId="0" fontId="4" fillId="4" borderId="0" xfId="61" applyFont="1" applyFill="1" applyAlignment="1">
      <alignment vertical="center"/>
    </xf>
    <xf numFmtId="0" fontId="5" fillId="4" borderId="0" xfId="65" applyFont="1" applyFill="1" applyAlignment="1">
      <alignment horizontal="left" vertical="center"/>
    </xf>
    <xf numFmtId="0" fontId="5" fillId="4" borderId="0" xfId="61" applyFont="1" applyFill="1" applyAlignment="1">
      <alignment horizontal="left" vertical="center"/>
    </xf>
    <xf numFmtId="0" fontId="5" fillId="4" borderId="0" xfId="61" applyFont="1" applyFill="1" applyAlignment="1">
      <alignment horizontal="center" vertical="center"/>
    </xf>
    <xf numFmtId="0" fontId="4" fillId="4" borderId="0" xfId="61" applyFont="1" applyFill="1" applyBorder="1" applyAlignment="1">
      <alignment vertical="center"/>
    </xf>
    <xf numFmtId="41" fontId="5" fillId="4" borderId="0" xfId="61" applyNumberFormat="1" applyFont="1" applyFill="1" applyAlignment="1">
      <alignment horizontal="center" vertical="center"/>
    </xf>
    <xf numFmtId="0" fontId="4" fillId="4" borderId="0" xfId="61" applyNumberFormat="1" applyFont="1" applyFill="1" applyAlignment="1">
      <alignment vertical="center"/>
    </xf>
    <xf numFmtId="0" fontId="4" fillId="4" borderId="0" xfId="61" applyNumberFormat="1" applyFont="1" applyFill="1" applyAlignment="1">
      <alignment horizontal="center" vertical="center"/>
    </xf>
    <xf numFmtId="41" fontId="4" fillId="4" borderId="0" xfId="61" applyNumberFormat="1" applyFont="1" applyFill="1" applyAlignment="1">
      <alignment vertical="center"/>
    </xf>
    <xf numFmtId="0" fontId="5" fillId="4" borderId="0" xfId="0" applyFont="1" applyFill="1" applyAlignment="1">
      <alignment horizontal="center" vertical="center"/>
    </xf>
    <xf numFmtId="41" fontId="4" fillId="4" borderId="0" xfId="0" applyNumberFormat="1" applyFont="1" applyFill="1" applyAlignment="1">
      <alignment vertical="center"/>
    </xf>
    <xf numFmtId="41" fontId="4" fillId="4" borderId="0" xfId="61" applyNumberFormat="1" applyFont="1" applyFill="1" applyAlignment="1">
      <alignment horizontal="center" vertical="center"/>
    </xf>
    <xf numFmtId="41" fontId="5" fillId="4" borderId="19" xfId="61" applyNumberFormat="1" applyFont="1" applyFill="1" applyBorder="1" applyAlignment="1">
      <alignment horizontal="center" vertical="center"/>
    </xf>
    <xf numFmtId="41" fontId="4" fillId="4" borderId="0" xfId="61" applyNumberFormat="1" applyFont="1" applyFill="1" applyBorder="1" applyAlignment="1">
      <alignment vertical="center"/>
    </xf>
    <xf numFmtId="41" fontId="4" fillId="4" borderId="17" xfId="61" applyNumberFormat="1" applyFont="1" applyFill="1" applyBorder="1" applyAlignment="1">
      <alignment vertical="center"/>
    </xf>
    <xf numFmtId="39" fontId="8" fillId="4" borderId="0" xfId="61" applyNumberFormat="1" applyFont="1" applyFill="1" applyBorder="1" applyAlignment="1" applyProtection="1">
      <alignment vertical="center"/>
    </xf>
    <xf numFmtId="37" fontId="5" fillId="4" borderId="0" xfId="61" applyNumberFormat="1" applyFont="1" applyFill="1" applyBorder="1" applyAlignment="1">
      <alignment horizontal="center" vertical="center"/>
    </xf>
    <xf numFmtId="41" fontId="5" fillId="4" borderId="0" xfId="61" applyNumberFormat="1" applyFont="1" applyFill="1" applyBorder="1" applyAlignment="1">
      <alignment vertical="center"/>
    </xf>
    <xf numFmtId="41" fontId="5" fillId="4" borderId="29" xfId="61" applyNumberFormat="1" applyFont="1" applyFill="1" applyBorder="1" applyAlignment="1">
      <alignment horizontal="center" vertical="center"/>
    </xf>
    <xf numFmtId="0" fontId="5" fillId="4" borderId="0" xfId="61" applyFont="1" applyFill="1" applyBorder="1" applyAlignment="1">
      <alignment vertical="center"/>
    </xf>
    <xf numFmtId="39" fontId="4" fillId="4" borderId="0" xfId="61" applyNumberFormat="1" applyFont="1" applyFill="1" applyBorder="1" applyAlignment="1">
      <alignment vertical="center"/>
    </xf>
    <xf numFmtId="175" fontId="4" fillId="4" borderId="0" xfId="61" applyNumberFormat="1" applyFont="1" applyFill="1" applyBorder="1" applyAlignment="1">
      <alignment vertical="center"/>
    </xf>
    <xf numFmtId="41" fontId="4" fillId="4" borderId="39" xfId="61" applyNumberFormat="1" applyFont="1" applyFill="1" applyBorder="1" applyAlignment="1">
      <alignment vertical="center"/>
    </xf>
    <xf numFmtId="39" fontId="9" fillId="4" borderId="0" xfId="61" applyNumberFormat="1" applyFont="1" applyFill="1" applyAlignment="1" applyProtection="1">
      <alignment vertical="center"/>
    </xf>
    <xf numFmtId="43" fontId="4" fillId="4" borderId="0" xfId="2" applyFont="1" applyFill="1" applyAlignment="1">
      <alignment vertical="center"/>
    </xf>
    <xf numFmtId="168" fontId="5" fillId="4" borderId="0" xfId="1" applyNumberFormat="1" applyFont="1" applyFill="1" applyAlignment="1">
      <alignment vertical="center"/>
    </xf>
    <xf numFmtId="41" fontId="4" fillId="4" borderId="8" xfId="61" applyNumberFormat="1" applyFont="1" applyFill="1" applyBorder="1" applyAlignment="1">
      <alignment vertical="center"/>
    </xf>
    <xf numFmtId="0" fontId="5" fillId="4" borderId="0" xfId="61" applyNumberFormat="1" applyFont="1" applyFill="1" applyBorder="1" applyAlignment="1">
      <alignment horizontal="center" vertical="center"/>
    </xf>
    <xf numFmtId="168" fontId="4" fillId="4" borderId="0" xfId="2" applyNumberFormat="1" applyFont="1" applyFill="1" applyAlignment="1">
      <alignment vertical="center"/>
    </xf>
    <xf numFmtId="168" fontId="4" fillId="4" borderId="0" xfId="1" applyNumberFormat="1" applyFont="1" applyFill="1" applyBorder="1" applyAlignment="1">
      <alignment vertical="center"/>
    </xf>
    <xf numFmtId="41" fontId="4" fillId="4" borderId="9" xfId="61" applyNumberFormat="1" applyFont="1" applyFill="1" applyBorder="1" applyAlignment="1">
      <alignment vertical="center"/>
    </xf>
    <xf numFmtId="41" fontId="5" fillId="4" borderId="32" xfId="61" applyNumberFormat="1" applyFont="1" applyFill="1" applyBorder="1" applyAlignment="1">
      <alignment horizontal="center" vertical="center"/>
    </xf>
    <xf numFmtId="168" fontId="4" fillId="4" borderId="0" xfId="61" applyNumberFormat="1" applyFont="1" applyFill="1" applyAlignment="1">
      <alignment vertical="center"/>
    </xf>
    <xf numFmtId="0" fontId="4" fillId="4" borderId="0" xfId="0" applyFont="1" applyFill="1" applyAlignment="1">
      <alignment vertical="center"/>
    </xf>
    <xf numFmtId="168" fontId="4" fillId="4" borderId="0" xfId="1" applyNumberFormat="1" applyFont="1" applyFill="1" applyAlignment="1">
      <alignment vertical="center"/>
    </xf>
    <xf numFmtId="43" fontId="4" fillId="4" borderId="0" xfId="1" applyFont="1" applyFill="1" applyAlignment="1">
      <alignment vertical="center"/>
    </xf>
    <xf numFmtId="41" fontId="4" fillId="4" borderId="1" xfId="0" applyNumberFormat="1" applyFont="1" applyFill="1" applyBorder="1" applyAlignment="1">
      <alignment vertical="center"/>
    </xf>
    <xf numFmtId="0" fontId="4" fillId="4" borderId="0" xfId="61" applyNumberFormat="1" applyFont="1" applyFill="1" applyBorder="1" applyAlignment="1">
      <alignment horizontal="center" vertical="center"/>
    </xf>
    <xf numFmtId="180" fontId="4" fillId="4" borderId="0" xfId="61" applyNumberFormat="1" applyFont="1" applyFill="1" applyAlignment="1">
      <alignment vertical="center"/>
    </xf>
    <xf numFmtId="180" fontId="4" fillId="4" borderId="7" xfId="61" applyNumberFormat="1" applyFont="1" applyFill="1" applyBorder="1" applyAlignment="1">
      <alignment vertical="center"/>
    </xf>
    <xf numFmtId="168" fontId="17" fillId="4" borderId="10" xfId="1" applyNumberFormat="1" applyFont="1" applyFill="1" applyBorder="1" applyAlignment="1">
      <alignment wrapText="1"/>
    </xf>
    <xf numFmtId="168" fontId="17" fillId="4" borderId="0" xfId="1" applyNumberFormat="1" applyFont="1" applyFill="1" applyAlignment="1">
      <alignment wrapText="1"/>
    </xf>
    <xf numFmtId="168" fontId="4" fillId="4" borderId="10" xfId="1" applyNumberFormat="1" applyFont="1" applyFill="1" applyBorder="1" applyAlignment="1">
      <alignment wrapText="1"/>
    </xf>
    <xf numFmtId="168" fontId="19" fillId="4" borderId="0" xfId="1" applyNumberFormat="1" applyFont="1" applyFill="1" applyAlignment="1">
      <alignment horizontal="center"/>
    </xf>
    <xf numFmtId="0" fontId="73" fillId="4" borderId="0" xfId="122" applyNumberFormat="1" applyFont="1" applyFill="1" applyAlignment="1"/>
    <xf numFmtId="0" fontId="31" fillId="4" borderId="0" xfId="122" applyNumberFormat="1" applyFont="1" applyFill="1" applyAlignment="1">
      <alignment horizontal="left"/>
    </xf>
    <xf numFmtId="0" fontId="59" fillId="4" borderId="0" xfId="122" applyNumberFormat="1" applyFill="1"/>
    <xf numFmtId="0" fontId="8" fillId="4" borderId="0" xfId="122" applyNumberFormat="1" applyFont="1" applyFill="1" applyAlignment="1">
      <alignment horizontal="center"/>
    </xf>
    <xf numFmtId="0" fontId="72" fillId="4" borderId="0" xfId="122" applyNumberFormat="1" applyFont="1" applyFill="1" applyAlignment="1">
      <alignment horizontal="left"/>
    </xf>
    <xf numFmtId="0" fontId="73" fillId="4" borderId="0" xfId="122" applyNumberFormat="1" applyFont="1" applyFill="1" applyAlignment="1">
      <alignment horizontal="left"/>
    </xf>
    <xf numFmtId="0" fontId="40" fillId="4" borderId="0" xfId="122" applyNumberFormat="1" applyFont="1" applyFill="1"/>
    <xf numFmtId="0" fontId="40" fillId="4" borderId="0" xfId="122" applyNumberFormat="1" applyFont="1" applyFill="1" applyAlignment="1">
      <alignment horizontal="center"/>
    </xf>
    <xf numFmtId="0" fontId="4" fillId="4" borderId="0" xfId="122" applyNumberFormat="1" applyFont="1" applyFill="1"/>
    <xf numFmtId="168" fontId="8" fillId="4" borderId="0" xfId="4" applyNumberFormat="1" applyFont="1" applyFill="1"/>
    <xf numFmtId="0" fontId="5" fillId="10" borderId="8" xfId="122" applyNumberFormat="1" applyFont="1" applyFill="1" applyBorder="1" applyAlignment="1">
      <alignment horizontal="center" vertical="center"/>
    </xf>
    <xf numFmtId="0" fontId="8" fillId="4" borderId="0" xfId="122" applyNumberFormat="1" applyFont="1" applyFill="1"/>
    <xf numFmtId="0" fontId="74" fillId="4" borderId="0" xfId="122" applyNumberFormat="1" applyFont="1" applyFill="1" applyAlignment="1"/>
    <xf numFmtId="0" fontId="43" fillId="4" borderId="0" xfId="122" applyNumberFormat="1" applyFont="1" applyFill="1" applyAlignment="1">
      <alignment horizontal="center"/>
    </xf>
    <xf numFmtId="168" fontId="5" fillId="4" borderId="0" xfId="4" applyNumberFormat="1" applyFont="1" applyFill="1"/>
    <xf numFmtId="0" fontId="4" fillId="10" borderId="9" xfId="122" applyNumberFormat="1" applyFont="1" applyFill="1" applyBorder="1" applyAlignment="1">
      <alignment horizontal="center"/>
    </xf>
    <xf numFmtId="0" fontId="36" fillId="4" borderId="0" xfId="122" applyNumberFormat="1" applyFont="1" applyFill="1"/>
    <xf numFmtId="0" fontId="74" fillId="4" borderId="0" xfId="122" applyNumberFormat="1" applyFont="1" applyFill="1" applyBorder="1"/>
    <xf numFmtId="183" fontId="4" fillId="10" borderId="9" xfId="122" applyNumberFormat="1" applyFont="1" applyFill="1" applyBorder="1" applyAlignment="1">
      <alignment horizontal="center" vertical="center"/>
    </xf>
    <xf numFmtId="0" fontId="4" fillId="10" borderId="8" xfId="122" applyNumberFormat="1" applyFont="1" applyFill="1" applyBorder="1" applyAlignment="1">
      <alignment horizontal="center"/>
    </xf>
    <xf numFmtId="0" fontId="75" fillId="4" borderId="0" xfId="122" applyNumberFormat="1" applyFont="1" applyFill="1" applyAlignment="1">
      <alignment horizontal="left" wrapText="1"/>
    </xf>
    <xf numFmtId="14" fontId="5" fillId="4" borderId="0" xfId="122" applyNumberFormat="1" applyFont="1" applyFill="1" applyAlignment="1">
      <alignment horizontal="left"/>
    </xf>
    <xf numFmtId="168" fontId="5" fillId="0" borderId="0" xfId="72" applyNumberFormat="1" applyFont="1" applyFill="1" applyBorder="1" applyAlignment="1">
      <alignment vertical="top"/>
    </xf>
    <xf numFmtId="168" fontId="4" fillId="0" borderId="0" xfId="72" applyNumberFormat="1" applyFont="1" applyFill="1" applyBorder="1" applyAlignment="1">
      <alignment vertical="top"/>
    </xf>
    <xf numFmtId="168" fontId="5" fillId="0" borderId="0" xfId="72" applyNumberFormat="1" applyFont="1" applyFill="1" applyBorder="1" applyAlignment="1">
      <alignment horizontal="center" vertical="center" wrapText="1"/>
    </xf>
    <xf numFmtId="9" fontId="4" fillId="0" borderId="0" xfId="123" applyFont="1" applyFill="1" applyBorder="1" applyAlignment="1">
      <alignment horizontal="center" vertical="top"/>
    </xf>
    <xf numFmtId="10" fontId="4" fillId="0" borderId="0" xfId="123" applyNumberFormat="1" applyFont="1" applyFill="1" applyBorder="1" applyAlignment="1">
      <alignment horizontal="center" vertical="top"/>
    </xf>
    <xf numFmtId="168" fontId="5" fillId="0" borderId="0" xfId="72" applyNumberFormat="1" applyFont="1" applyFill="1" applyBorder="1" applyAlignment="1">
      <alignment horizontal="center" vertical="center"/>
    </xf>
    <xf numFmtId="0" fontId="4" fillId="0" borderId="0" xfId="97" applyFont="1"/>
    <xf numFmtId="168" fontId="4" fillId="0" borderId="0" xfId="118" applyNumberFormat="1" applyFont="1"/>
    <xf numFmtId="0" fontId="5" fillId="0" borderId="0" xfId="97" applyFont="1"/>
    <xf numFmtId="0" fontId="5" fillId="0" borderId="0" xfId="97" applyFont="1" applyFill="1"/>
    <xf numFmtId="168" fontId="5" fillId="0" borderId="0" xfId="97" applyNumberFormat="1" applyFont="1" applyFill="1" applyBorder="1"/>
    <xf numFmtId="168" fontId="5" fillId="0" borderId="1" xfId="97" applyNumberFormat="1" applyFont="1" applyFill="1" applyBorder="1"/>
    <xf numFmtId="39" fontId="5" fillId="0" borderId="0" xfId="97" applyNumberFormat="1" applyFont="1" applyFill="1" applyProtection="1"/>
    <xf numFmtId="168" fontId="5" fillId="0" borderId="0" xfId="97" applyNumberFormat="1" applyFont="1" applyFill="1"/>
    <xf numFmtId="168" fontId="4" fillId="0" borderId="0" xfId="97" applyNumberFormat="1" applyFont="1" applyFill="1"/>
    <xf numFmtId="168" fontId="5" fillId="0" borderId="0" xfId="74" applyNumberFormat="1" applyFont="1" applyFill="1" applyBorder="1" applyProtection="1"/>
    <xf numFmtId="0" fontId="5" fillId="0" borderId="0" xfId="97" applyFont="1" applyFill="1" applyBorder="1" applyAlignment="1" applyProtection="1">
      <alignment horizontal="center"/>
    </xf>
    <xf numFmtId="0" fontId="77" fillId="0" borderId="0" xfId="97" applyFont="1" applyFill="1" applyAlignment="1">
      <alignment horizontal="left" indent="1"/>
    </xf>
    <xf numFmtId="168" fontId="4" fillId="0" borderId="10" xfId="97" applyNumberFormat="1" applyFont="1" applyBorder="1"/>
    <xf numFmtId="168" fontId="4" fillId="0" borderId="10" xfId="74" applyNumberFormat="1" applyFont="1" applyFill="1" applyBorder="1" applyProtection="1"/>
    <xf numFmtId="0" fontId="77" fillId="0" borderId="10" xfId="97" applyFont="1" applyFill="1" applyBorder="1" applyAlignment="1">
      <alignment horizontal="left" indent="1"/>
    </xf>
    <xf numFmtId="168" fontId="5" fillId="0" borderId="10" xfId="74" applyNumberFormat="1" applyFont="1" applyFill="1" applyBorder="1" applyAlignment="1" applyProtection="1">
      <alignment horizontal="center" wrapText="1"/>
    </xf>
    <xf numFmtId="0" fontId="5" fillId="0" borderId="10" xfId="97" applyFont="1" applyFill="1" applyBorder="1" applyAlignment="1" applyProtection="1">
      <alignment horizontal="center"/>
    </xf>
    <xf numFmtId="14" fontId="5" fillId="0" borderId="0" xfId="97" quotePrefix="1" applyNumberFormat="1" applyFont="1" applyFill="1" applyBorder="1" applyAlignment="1" applyProtection="1">
      <alignment horizontal="center"/>
    </xf>
    <xf numFmtId="168" fontId="4" fillId="0" borderId="17" xfId="74" applyNumberFormat="1" applyFont="1" applyFill="1" applyBorder="1" applyProtection="1"/>
    <xf numFmtId="168" fontId="4" fillId="0" borderId="5" xfId="97" applyNumberFormat="1" applyFont="1" applyFill="1" applyBorder="1" applyProtection="1"/>
    <xf numFmtId="9" fontId="4" fillId="0" borderId="5" xfId="97" applyNumberFormat="1" applyFont="1" applyFill="1" applyBorder="1" applyProtection="1"/>
    <xf numFmtId="168" fontId="5" fillId="0" borderId="5" xfId="97" applyNumberFormat="1" applyFont="1" applyFill="1" applyBorder="1" applyProtection="1"/>
    <xf numFmtId="168" fontId="5" fillId="0" borderId="28" xfId="74" applyNumberFormat="1" applyFont="1" applyFill="1" applyBorder="1" applyProtection="1"/>
    <xf numFmtId="39" fontId="4" fillId="0" borderId="33" xfId="97" applyNumberFormat="1" applyFont="1" applyFill="1" applyBorder="1" applyProtection="1"/>
    <xf numFmtId="185" fontId="4" fillId="0" borderId="2" xfId="124" applyNumberFormat="1" applyFont="1" applyBorder="1"/>
    <xf numFmtId="168" fontId="4" fillId="0" borderId="28" xfId="74" applyNumberFormat="1" applyFont="1" applyBorder="1" applyProtection="1"/>
    <xf numFmtId="39" fontId="4" fillId="0" borderId="17" xfId="97" applyNumberFormat="1" applyFont="1" applyFill="1" applyBorder="1" applyProtection="1"/>
    <xf numFmtId="43" fontId="4" fillId="0" borderId="0" xfId="118" applyNumberFormat="1" applyFont="1"/>
    <xf numFmtId="168" fontId="4" fillId="0" borderId="5" xfId="74" applyNumberFormat="1" applyFont="1" applyFill="1" applyBorder="1" applyProtection="1"/>
    <xf numFmtId="168" fontId="4" fillId="0" borderId="14" xfId="74" applyNumberFormat="1" applyFont="1" applyFill="1" applyBorder="1"/>
    <xf numFmtId="0" fontId="4" fillId="0" borderId="48" xfId="97" applyFont="1" applyFill="1" applyBorder="1" applyProtection="1"/>
    <xf numFmtId="168" fontId="4" fillId="0" borderId="48" xfId="97" applyNumberFormat="1" applyFont="1" applyFill="1" applyBorder="1" applyProtection="1"/>
    <xf numFmtId="168" fontId="4" fillId="0" borderId="48" xfId="125" applyNumberFormat="1" applyFont="1" applyFill="1" applyBorder="1" applyProtection="1"/>
    <xf numFmtId="0" fontId="5" fillId="0" borderId="48" xfId="97" applyFont="1" applyFill="1" applyBorder="1" applyProtection="1"/>
    <xf numFmtId="168" fontId="4" fillId="0" borderId="26" xfId="125" applyNumberFormat="1" applyFont="1" applyFill="1" applyBorder="1" applyProtection="1"/>
    <xf numFmtId="0" fontId="5" fillId="0" borderId="49" xfId="97" applyFont="1" applyBorder="1" applyAlignment="1" applyProtection="1">
      <alignment horizontal="center" vertical="center" wrapText="1"/>
    </xf>
    <xf numFmtId="0" fontId="5" fillId="0" borderId="50" xfId="97" applyFont="1" applyFill="1" applyBorder="1" applyAlignment="1" applyProtection="1">
      <alignment horizontal="center" vertical="center" wrapText="1"/>
    </xf>
    <xf numFmtId="0" fontId="5" fillId="0" borderId="15" xfId="97" applyFont="1" applyFill="1" applyBorder="1" applyAlignment="1" applyProtection="1">
      <alignment horizontal="center" vertical="center" wrapText="1"/>
    </xf>
    <xf numFmtId="168" fontId="4" fillId="0" borderId="0" xfId="97" applyNumberFormat="1" applyFont="1"/>
    <xf numFmtId="0" fontId="5" fillId="0" borderId="0" xfId="97" applyFont="1" applyAlignment="1"/>
    <xf numFmtId="39" fontId="31" fillId="0" borderId="0" xfId="97" applyNumberFormat="1" applyFont="1" applyAlignment="1" applyProtection="1"/>
    <xf numFmtId="0" fontId="54" fillId="0" borderId="0" xfId="128" applyFont="1"/>
    <xf numFmtId="0" fontId="50" fillId="0" borderId="0" xfId="128" applyFont="1" applyAlignment="1">
      <alignment horizontal="center"/>
    </xf>
    <xf numFmtId="0" fontId="50" fillId="0" borderId="0" xfId="128" applyFont="1"/>
    <xf numFmtId="168" fontId="54" fillId="0" borderId="4" xfId="125" applyNumberFormat="1" applyFont="1" applyBorder="1"/>
    <xf numFmtId="168" fontId="54" fillId="0" borderId="0" xfId="125" applyNumberFormat="1" applyFont="1"/>
    <xf numFmtId="43" fontId="54" fillId="0" borderId="0" xfId="128" applyNumberFormat="1" applyFont="1"/>
    <xf numFmtId="168" fontId="54" fillId="0" borderId="3" xfId="125" applyNumberFormat="1" applyFont="1" applyBorder="1"/>
    <xf numFmtId="168" fontId="54" fillId="0" borderId="11" xfId="125" applyNumberFormat="1" applyFont="1" applyBorder="1"/>
    <xf numFmtId="0" fontId="78" fillId="0" borderId="0" xfId="128" applyFont="1"/>
    <xf numFmtId="168" fontId="54" fillId="0" borderId="0" xfId="125" applyNumberFormat="1" applyFont="1" applyBorder="1"/>
    <xf numFmtId="168" fontId="54" fillId="0" borderId="1" xfId="125" applyNumberFormat="1" applyFont="1" applyBorder="1"/>
    <xf numFmtId="168" fontId="50" fillId="0" borderId="0" xfId="125" applyNumberFormat="1" applyFont="1" applyBorder="1"/>
    <xf numFmtId="168" fontId="50" fillId="0" borderId="19" xfId="125" applyNumberFormat="1" applyFont="1" applyBorder="1"/>
    <xf numFmtId="0" fontId="79" fillId="0" borderId="0" xfId="128" applyFont="1"/>
    <xf numFmtId="168" fontId="50" fillId="0" borderId="11" xfId="125" applyNumberFormat="1" applyFont="1" applyBorder="1"/>
    <xf numFmtId="168" fontId="50" fillId="0" borderId="1" xfId="125" applyNumberFormat="1" applyFont="1" applyBorder="1"/>
    <xf numFmtId="10" fontId="54" fillId="0" borderId="0" xfId="128" applyNumberFormat="1" applyFont="1" applyFill="1" applyAlignment="1">
      <alignment wrapText="1"/>
    </xf>
    <xf numFmtId="0" fontId="54" fillId="0" borderId="0" xfId="128" applyFont="1" applyFill="1" applyAlignment="1">
      <alignment wrapText="1"/>
    </xf>
    <xf numFmtId="0" fontId="79" fillId="0" borderId="15" xfId="128" applyFont="1" applyBorder="1"/>
    <xf numFmtId="0" fontId="54" fillId="0" borderId="24" xfId="128" applyFont="1" applyBorder="1"/>
    <xf numFmtId="168" fontId="54" fillId="0" borderId="24" xfId="125" applyNumberFormat="1" applyFont="1" applyBorder="1"/>
    <xf numFmtId="168" fontId="50" fillId="0" borderId="24" xfId="125" applyNumberFormat="1" applyFont="1" applyBorder="1"/>
    <xf numFmtId="0" fontId="54" fillId="0" borderId="16" xfId="128" applyFont="1" applyBorder="1"/>
    <xf numFmtId="0" fontId="80" fillId="0" borderId="0" xfId="128" applyFont="1" applyFill="1" applyBorder="1" applyAlignment="1">
      <alignment vertical="center"/>
    </xf>
    <xf numFmtId="168" fontId="54" fillId="0" borderId="0" xfId="128" applyNumberFormat="1" applyFont="1"/>
    <xf numFmtId="168" fontId="50" fillId="0" borderId="0" xfId="128" applyNumberFormat="1" applyFont="1"/>
    <xf numFmtId="168" fontId="54" fillId="0" borderId="0" xfId="1" applyNumberFormat="1" applyFont="1"/>
    <xf numFmtId="168" fontId="50" fillId="0" borderId="0" xfId="125" applyNumberFormat="1" applyFont="1"/>
    <xf numFmtId="168" fontId="4" fillId="0" borderId="4" xfId="1" applyNumberFormat="1" applyFont="1" applyBorder="1" applyAlignment="1">
      <alignment vertical="center"/>
    </xf>
    <xf numFmtId="168" fontId="4" fillId="0" borderId="4" xfId="64" applyNumberFormat="1" applyFont="1" applyBorder="1" applyAlignment="1">
      <alignment vertical="center"/>
    </xf>
    <xf numFmtId="168" fontId="4" fillId="0" borderId="0" xfId="1" applyNumberFormat="1" applyFont="1" applyAlignment="1">
      <alignment vertical="center"/>
    </xf>
    <xf numFmtId="0" fontId="18" fillId="0" borderId="0" xfId="128" applyFont="1"/>
    <xf numFmtId="168" fontId="4" fillId="0" borderId="10" xfId="125" applyNumberFormat="1" applyFont="1" applyBorder="1"/>
    <xf numFmtId="168" fontId="5" fillId="0" borderId="0" xfId="125" applyNumberFormat="1" applyFont="1"/>
    <xf numFmtId="168" fontId="4" fillId="0" borderId="0" xfId="1" applyNumberFormat="1" applyFont="1" applyAlignment="1"/>
    <xf numFmtId="168" fontId="5" fillId="0" borderId="0" xfId="61" applyNumberFormat="1" applyFont="1" applyFill="1" applyBorder="1" applyAlignment="1">
      <alignment horizontal="left" vertical="top"/>
    </xf>
    <xf numFmtId="168" fontId="5" fillId="0" borderId="0" xfId="65" applyNumberFormat="1" applyFont="1" applyFill="1" applyBorder="1" applyAlignment="1">
      <alignment horizontal="left" vertical="top"/>
    </xf>
    <xf numFmtId="168" fontId="5" fillId="0" borderId="1" xfId="65" applyNumberFormat="1" applyFont="1" applyFill="1" applyBorder="1" applyAlignment="1">
      <alignment horizontal="left" vertical="top"/>
    </xf>
    <xf numFmtId="4" fontId="4" fillId="0" borderId="0" xfId="9" applyNumberFormat="1" applyFont="1" applyFill="1" applyBorder="1" applyAlignment="1"/>
    <xf numFmtId="0" fontId="5" fillId="0" borderId="0" xfId="9" applyFont="1" applyFill="1" applyBorder="1" applyAlignment="1">
      <alignment horizontal="center" wrapText="1"/>
    </xf>
    <xf numFmtId="0" fontId="4" fillId="0" borderId="0" xfId="9" applyFont="1" applyFill="1" applyBorder="1" applyAlignment="1">
      <alignment horizontal="center" wrapText="1"/>
    </xf>
    <xf numFmtId="168" fontId="5" fillId="0" borderId="0" xfId="4" applyNumberFormat="1" applyFont="1" applyFill="1" applyBorder="1" applyAlignment="1">
      <alignment horizontal="center" wrapText="1"/>
    </xf>
    <xf numFmtId="168" fontId="4" fillId="0" borderId="0" xfId="4" applyNumberFormat="1" applyFont="1" applyFill="1" applyBorder="1" applyAlignment="1">
      <alignment horizontal="center" wrapText="1"/>
    </xf>
    <xf numFmtId="189" fontId="4" fillId="0" borderId="0" xfId="1" applyNumberFormat="1" applyFont="1" applyFill="1" applyBorder="1" applyAlignment="1">
      <alignment horizontal="center"/>
    </xf>
    <xf numFmtId="168" fontId="5" fillId="0" borderId="0" xfId="4" applyNumberFormat="1" applyFont="1" applyFill="1" applyBorder="1" applyAlignment="1"/>
    <xf numFmtId="0" fontId="4" fillId="0" borderId="0" xfId="0" applyFont="1" applyFill="1" applyBorder="1" applyAlignment="1">
      <alignment horizontal="center" vertical="top" wrapText="1"/>
    </xf>
    <xf numFmtId="0" fontId="6" fillId="4" borderId="0" xfId="72" applyNumberFormat="1" applyFont="1" applyFill="1" applyAlignment="1">
      <alignment vertical="top"/>
    </xf>
    <xf numFmtId="0" fontId="4" fillId="4" borderId="0" xfId="72" applyNumberFormat="1" applyFont="1" applyFill="1" applyAlignment="1">
      <alignment vertical="top"/>
    </xf>
    <xf numFmtId="168" fontId="4" fillId="0" borderId="0" xfId="0" applyNumberFormat="1" applyFont="1" applyBorder="1" applyAlignment="1">
      <alignment horizontal="left" vertical="center"/>
    </xf>
    <xf numFmtId="0" fontId="4" fillId="0" borderId="0" xfId="0" applyFont="1" applyFill="1" applyBorder="1" applyAlignment="1">
      <alignment vertical="center"/>
    </xf>
    <xf numFmtId="168" fontId="4" fillId="0" borderId="0" xfId="61" applyNumberFormat="1" applyFont="1" applyFill="1" applyBorder="1" applyAlignment="1">
      <alignment horizontal="left" vertical="top"/>
    </xf>
    <xf numFmtId="0" fontId="34" fillId="0" borderId="0" xfId="65" applyFont="1" applyFill="1" applyAlignment="1">
      <alignment vertical="top" wrapText="1"/>
    </xf>
    <xf numFmtId="0" fontId="43" fillId="0" borderId="0" xfId="65" applyFont="1" applyFill="1" applyAlignment="1">
      <alignment vertical="top" wrapText="1"/>
    </xf>
    <xf numFmtId="2" fontId="43" fillId="0" borderId="0" xfId="65" applyNumberFormat="1" applyFont="1" applyFill="1" applyAlignment="1">
      <alignment vertical="top" wrapText="1"/>
    </xf>
    <xf numFmtId="168" fontId="9" fillId="0" borderId="39" xfId="1" applyNumberFormat="1" applyFont="1" applyFill="1" applyBorder="1" applyAlignment="1">
      <alignment horizontal="left" vertical="top"/>
    </xf>
    <xf numFmtId="0" fontId="5" fillId="0" borderId="0" xfId="65" applyFont="1" applyFill="1" applyAlignment="1">
      <alignment wrapText="1"/>
    </xf>
    <xf numFmtId="0" fontId="4" fillId="0" borderId="0" xfId="65" applyFont="1" applyFill="1" applyAlignment="1">
      <alignment wrapText="1"/>
    </xf>
    <xf numFmtId="0" fontId="4" fillId="0" borderId="0" xfId="65" applyFont="1" applyFill="1" applyAlignment="1"/>
    <xf numFmtId="43" fontId="5" fillId="0" borderId="0" xfId="2" applyNumberFormat="1" applyFont="1" applyFill="1" applyBorder="1" applyAlignment="1">
      <alignment horizontal="left" vertical="top"/>
    </xf>
    <xf numFmtId="189" fontId="4" fillId="0" borderId="0" xfId="1" applyNumberFormat="1" applyFont="1" applyFill="1" applyBorder="1" applyAlignment="1"/>
    <xf numFmtId="3" fontId="4" fillId="0" borderId="7" xfId="1" applyNumberFormat="1" applyFont="1" applyFill="1" applyBorder="1" applyAlignment="1">
      <alignment horizontal="center"/>
    </xf>
    <xf numFmtId="0" fontId="5" fillId="0" borderId="0" xfId="4" applyNumberFormat="1" applyFont="1" applyFill="1" applyBorder="1" applyAlignment="1">
      <alignment horizontal="center"/>
    </xf>
    <xf numFmtId="3" fontId="4" fillId="0" borderId="0" xfId="1" applyNumberFormat="1" applyFont="1" applyFill="1" applyBorder="1" applyAlignment="1">
      <alignment horizontal="center"/>
    </xf>
    <xf numFmtId="0" fontId="4" fillId="0" borderId="0" xfId="72" applyNumberFormat="1" applyFont="1" applyFill="1" applyBorder="1" applyAlignment="1">
      <alignment horizontal="left" vertical="top" wrapText="1"/>
    </xf>
    <xf numFmtId="189" fontId="4" fillId="0" borderId="7" xfId="1" applyNumberFormat="1" applyFont="1" applyFill="1" applyBorder="1" applyAlignment="1"/>
    <xf numFmtId="168" fontId="46" fillId="0" borderId="0" xfId="72" applyNumberFormat="1" applyFont="1" applyFill="1" applyBorder="1" applyAlignment="1">
      <alignment vertical="top"/>
    </xf>
    <xf numFmtId="168" fontId="51" fillId="0" borderId="0" xfId="72" applyNumberFormat="1" applyFont="1" applyFill="1" applyBorder="1" applyAlignment="1">
      <alignment vertical="top"/>
    </xf>
    <xf numFmtId="168" fontId="69" fillId="0" borderId="0" xfId="72" applyNumberFormat="1" applyFont="1" applyFill="1" applyBorder="1" applyAlignment="1">
      <alignment vertical="top"/>
    </xf>
    <xf numFmtId="0" fontId="6" fillId="0" borderId="0" xfId="0" applyFont="1" applyFill="1" applyBorder="1" applyAlignment="1">
      <alignment horizontal="center" vertical="top"/>
    </xf>
    <xf numFmtId="0" fontId="4" fillId="0" borderId="0" xfId="0" applyFont="1" applyFill="1" applyBorder="1" applyAlignment="1">
      <alignment horizontal="center" vertical="top"/>
    </xf>
    <xf numFmtId="0" fontId="5" fillId="0" borderId="0" xfId="2" quotePrefix="1" applyNumberFormat="1" applyFont="1" applyFill="1" applyBorder="1" applyAlignment="1">
      <alignment horizontal="center" vertical="top"/>
    </xf>
    <xf numFmtId="0" fontId="5" fillId="0" borderId="0" xfId="0" applyFont="1" applyFill="1" applyBorder="1" applyAlignment="1">
      <alignment horizontal="center" vertical="top" wrapText="1"/>
    </xf>
    <xf numFmtId="168" fontId="5" fillId="0" borderId="0" xfId="2" applyNumberFormat="1" applyFont="1" applyFill="1" applyBorder="1" applyAlignment="1">
      <alignment horizontal="center" vertical="top"/>
    </xf>
    <xf numFmtId="168" fontId="4" fillId="0" borderId="0" xfId="2" applyNumberFormat="1" applyFont="1" applyFill="1" applyBorder="1" applyAlignment="1">
      <alignment horizontal="center" vertical="top"/>
    </xf>
    <xf numFmtId="168" fontId="6" fillId="0" borderId="0" xfId="2" applyNumberFormat="1" applyFont="1" applyFill="1" applyBorder="1" applyAlignment="1">
      <alignment horizontal="left" vertical="top"/>
    </xf>
    <xf numFmtId="0" fontId="6" fillId="0" borderId="0" xfId="72" applyNumberFormat="1" applyFont="1" applyFill="1" applyBorder="1" applyAlignment="1">
      <alignment horizontal="left" vertical="top"/>
    </xf>
    <xf numFmtId="0" fontId="5" fillId="0" borderId="0" xfId="0" applyFont="1" applyFill="1" applyBorder="1" applyAlignment="1">
      <alignment horizontal="left" vertical="top" wrapText="1"/>
    </xf>
    <xf numFmtId="0" fontId="4" fillId="0" borderId="0" xfId="0" applyFont="1" applyFill="1" applyBorder="1" applyAlignment="1">
      <alignment horizontal="justify" vertical="top" wrapText="1"/>
    </xf>
    <xf numFmtId="0" fontId="5" fillId="0" borderId="0" xfId="0" applyFont="1" applyFill="1" applyBorder="1" applyAlignment="1">
      <alignment horizontal="left" vertical="top"/>
    </xf>
    <xf numFmtId="0" fontId="4" fillId="0" borderId="0" xfId="72" applyNumberFormat="1" applyFont="1" applyFill="1" applyBorder="1" applyAlignment="1">
      <alignment horizontal="left" vertical="top"/>
    </xf>
    <xf numFmtId="37" fontId="5" fillId="0" borderId="0" xfId="61" applyNumberFormat="1" applyFont="1" applyFill="1" applyBorder="1" applyAlignment="1">
      <alignment horizontal="center" vertical="top"/>
    </xf>
    <xf numFmtId="0" fontId="4" fillId="0" borderId="0" xfId="61" quotePrefix="1" applyFont="1" applyFill="1" applyBorder="1" applyAlignment="1">
      <alignment horizontal="left" vertical="top"/>
    </xf>
    <xf numFmtId="0" fontId="4" fillId="0" borderId="0" xfId="61" applyFont="1" applyFill="1" applyBorder="1" applyAlignment="1">
      <alignment horizontal="center" vertical="top"/>
    </xf>
    <xf numFmtId="0" fontId="38" fillId="0" borderId="0" xfId="61" applyFont="1" applyFill="1" applyBorder="1" applyAlignment="1">
      <alignment horizontal="left" vertical="top"/>
    </xf>
    <xf numFmtId="179" fontId="5" fillId="0" borderId="0" xfId="61" applyNumberFormat="1" applyFont="1" applyFill="1" applyBorder="1" applyAlignment="1">
      <alignment horizontal="center" vertical="top"/>
    </xf>
    <xf numFmtId="0" fontId="5" fillId="0" borderId="0" xfId="72" applyNumberFormat="1" applyFont="1" applyFill="1" applyBorder="1" applyAlignment="1"/>
    <xf numFmtId="0" fontId="4" fillId="0" borderId="0" xfId="72" applyNumberFormat="1" applyFont="1" applyFill="1" applyBorder="1" applyAlignment="1">
      <alignment vertical="top"/>
    </xf>
    <xf numFmtId="0" fontId="5" fillId="0" borderId="0" xfId="72" applyNumberFormat="1" applyFont="1" applyFill="1" applyBorder="1" applyAlignment="1">
      <alignment horizontal="left" vertical="center"/>
    </xf>
    <xf numFmtId="0" fontId="5" fillId="0" borderId="0" xfId="72" applyNumberFormat="1" applyFont="1" applyFill="1" applyBorder="1" applyAlignment="1">
      <alignment horizontal="center" vertical="center"/>
    </xf>
    <xf numFmtId="0" fontId="4" fillId="0" borderId="0" xfId="72" applyNumberFormat="1" applyFont="1" applyFill="1" applyBorder="1" applyAlignment="1">
      <alignment horizontal="center" vertical="center"/>
    </xf>
    <xf numFmtId="37" fontId="5" fillId="0" borderId="0" xfId="0" applyNumberFormat="1" applyFont="1" applyFill="1" applyBorder="1" applyAlignment="1">
      <alignment horizontal="center" vertical="top"/>
    </xf>
    <xf numFmtId="179" fontId="5" fillId="0" borderId="0" xfId="0" applyNumberFormat="1" applyFont="1" applyFill="1" applyBorder="1" applyAlignment="1">
      <alignment horizontal="center" vertical="top"/>
    </xf>
    <xf numFmtId="4" fontId="5" fillId="0" borderId="0" xfId="9" applyNumberFormat="1" applyFont="1" applyFill="1" applyBorder="1" applyAlignment="1">
      <alignment horizontal="center" vertical="center" wrapText="1"/>
    </xf>
    <xf numFmtId="4" fontId="4" fillId="0" borderId="0" xfId="9" applyNumberFormat="1" applyFont="1" applyFill="1" applyBorder="1" applyAlignment="1">
      <alignment horizontal="center" vertical="center" wrapText="1"/>
    </xf>
    <xf numFmtId="0" fontId="34" fillId="0" borderId="0" xfId="65" applyFont="1" applyFill="1" applyBorder="1" applyAlignment="1">
      <alignment vertical="top" wrapText="1"/>
    </xf>
    <xf numFmtId="0" fontId="4" fillId="0" borderId="0" xfId="0" applyFont="1" applyFill="1" applyBorder="1" applyAlignment="1">
      <alignment horizontal="left" vertical="top" indent="4"/>
    </xf>
    <xf numFmtId="0" fontId="4" fillId="0" borderId="0" xfId="61" applyFont="1" applyFill="1" applyBorder="1" applyAlignment="1">
      <alignment horizontal="left" vertical="top" indent="4"/>
    </xf>
    <xf numFmtId="43" fontId="4" fillId="0" borderId="0" xfId="1" applyFont="1" applyFill="1" applyBorder="1" applyAlignment="1">
      <alignment horizontal="center" vertical="top"/>
    </xf>
    <xf numFmtId="2" fontId="5" fillId="0" borderId="0" xfId="61" applyNumberFormat="1" applyFont="1" applyFill="1" applyBorder="1" applyAlignment="1">
      <alignment horizontal="left" vertical="top"/>
    </xf>
    <xf numFmtId="190" fontId="5" fillId="0" borderId="0" xfId="9" applyNumberFormat="1" applyFont="1" applyFill="1" applyBorder="1" applyAlignment="1">
      <alignment horizontal="left"/>
    </xf>
    <xf numFmtId="0" fontId="5" fillId="0" borderId="0" xfId="9" applyNumberFormat="1" applyFont="1" applyFill="1" applyBorder="1" applyAlignment="1">
      <alignment horizontal="left"/>
    </xf>
    <xf numFmtId="4" fontId="4" fillId="0" borderId="0" xfId="9" applyNumberFormat="1" applyFont="1" applyFill="1" applyBorder="1" applyAlignment="1">
      <alignment horizontal="justify" vertical="justify" wrapText="1"/>
    </xf>
    <xf numFmtId="0" fontId="5" fillId="0" borderId="0" xfId="0" applyFont="1" applyFill="1" applyBorder="1" applyAlignment="1">
      <alignment horizontal="right"/>
    </xf>
    <xf numFmtId="0" fontId="5" fillId="0" borderId="0" xfId="0" applyFont="1" applyFill="1" applyBorder="1" applyAlignment="1">
      <alignment horizontal="center"/>
    </xf>
    <xf numFmtId="0" fontId="4" fillId="0" borderId="0" xfId="0" applyFont="1" applyFill="1" applyBorder="1" applyAlignment="1">
      <alignment horizontal="center"/>
    </xf>
    <xf numFmtId="168" fontId="4" fillId="0" borderId="0" xfId="4" applyNumberFormat="1" applyFont="1" applyFill="1" applyBorder="1"/>
    <xf numFmtId="0" fontId="4" fillId="0" borderId="0" xfId="4" quotePrefix="1" applyNumberFormat="1" applyFont="1" applyFill="1" applyBorder="1" applyAlignment="1">
      <alignment horizontal="center"/>
    </xf>
    <xf numFmtId="0" fontId="4" fillId="0" borderId="0" xfId="4" applyNumberFormat="1" applyFont="1" applyFill="1" applyBorder="1" applyAlignment="1">
      <alignment horizontal="center"/>
    </xf>
    <xf numFmtId="0" fontId="5" fillId="0" borderId="0" xfId="0" applyFont="1" applyFill="1" applyBorder="1" applyAlignment="1">
      <alignment horizontal="justify" vertical="top" wrapText="1"/>
    </xf>
    <xf numFmtId="0" fontId="4" fillId="0" borderId="0" xfId="0" applyFont="1" applyFill="1" applyBorder="1" applyAlignment="1">
      <alignment horizontal="left" vertical="top" wrapText="1" indent="2"/>
    </xf>
    <xf numFmtId="168" fontId="4" fillId="0" borderId="0" xfId="1" applyNumberFormat="1" applyFont="1" applyFill="1" applyBorder="1" applyAlignment="1">
      <alignment horizontal="justify" vertical="top" wrapText="1"/>
    </xf>
    <xf numFmtId="0" fontId="71" fillId="0" borderId="0" xfId="10" applyFont="1" applyFill="1" applyBorder="1" applyAlignment="1">
      <alignment horizontal="left" vertical="top"/>
    </xf>
    <xf numFmtId="0" fontId="54" fillId="0" borderId="0" xfId="10" applyFont="1" applyFill="1" applyBorder="1" applyAlignment="1">
      <alignment horizontal="left" vertical="top"/>
    </xf>
    <xf numFmtId="0" fontId="4" fillId="0" borderId="0" xfId="65" applyFont="1" applyFill="1" applyBorder="1" applyAlignment="1">
      <alignment horizontal="left" vertical="top"/>
    </xf>
    <xf numFmtId="39" fontId="5" fillId="0" borderId="0" xfId="62" applyNumberFormat="1" applyFont="1" applyFill="1" applyBorder="1" applyAlignment="1" applyProtection="1">
      <alignment horizontal="left" vertical="top"/>
    </xf>
    <xf numFmtId="39" fontId="81" fillId="0" borderId="0" xfId="65" applyNumberFormat="1" applyFont="1" applyFill="1" applyBorder="1" applyAlignment="1" applyProtection="1">
      <alignment vertical="center"/>
    </xf>
    <xf numFmtId="168" fontId="5" fillId="0" borderId="0" xfId="112" applyNumberFormat="1" applyFont="1" applyBorder="1" applyAlignment="1">
      <alignment vertical="center"/>
    </xf>
    <xf numFmtId="168" fontId="4" fillId="0" borderId="0" xfId="112" applyNumberFormat="1" applyFont="1" applyBorder="1" applyAlignment="1">
      <alignment vertical="center"/>
    </xf>
    <xf numFmtId="168" fontId="5" fillId="0" borderId="39" xfId="112" applyNumberFormat="1" applyFont="1" applyBorder="1" applyAlignment="1"/>
    <xf numFmtId="168" fontId="4" fillId="0" borderId="39" xfId="112" applyNumberFormat="1" applyFont="1" applyBorder="1" applyAlignment="1"/>
    <xf numFmtId="168" fontId="5" fillId="0" borderId="0" xfId="111" applyNumberFormat="1" applyFont="1" applyAlignment="1">
      <alignment horizontal="center" vertical="center"/>
    </xf>
    <xf numFmtId="168" fontId="4" fillId="0" borderId="0" xfId="111" applyNumberFormat="1" applyFont="1" applyAlignment="1">
      <alignment horizontal="center" vertical="center"/>
    </xf>
    <xf numFmtId="0" fontId="4" fillId="0" borderId="0" xfId="0" applyFont="1" applyFill="1" applyBorder="1" applyAlignment="1">
      <alignment horizontal="left" vertical="top" wrapText="1"/>
    </xf>
    <xf numFmtId="190" fontId="5" fillId="0" borderId="0" xfId="1" applyNumberFormat="1" applyFont="1" applyFill="1" applyAlignment="1">
      <alignment horizontal="left" vertical="center"/>
    </xf>
    <xf numFmtId="39" fontId="5" fillId="0" borderId="0" xfId="0" applyNumberFormat="1" applyFont="1" applyFill="1" applyAlignment="1" applyProtection="1">
      <alignment horizontal="left"/>
    </xf>
    <xf numFmtId="0" fontId="4" fillId="0" borderId="0" xfId="65" applyFont="1" applyFill="1" applyAlignment="1">
      <alignment horizontal="justify"/>
    </xf>
    <xf numFmtId="0" fontId="4" fillId="0" borderId="0" xfId="72" applyNumberFormat="1" applyFont="1" applyFill="1" applyAlignment="1">
      <alignment vertical="top"/>
    </xf>
    <xf numFmtId="43" fontId="5" fillId="0" borderId="0" xfId="1" applyFont="1" applyFill="1" applyBorder="1" applyAlignment="1">
      <alignment vertical="top"/>
    </xf>
    <xf numFmtId="43" fontId="4" fillId="0" borderId="0" xfId="1" applyFont="1" applyFill="1" applyBorder="1" applyAlignment="1">
      <alignment vertical="top"/>
    </xf>
    <xf numFmtId="0" fontId="5" fillId="0" borderId="0" xfId="1" applyNumberFormat="1" applyFont="1" applyFill="1" applyAlignment="1">
      <alignment horizontal="left" vertical="center"/>
    </xf>
    <xf numFmtId="168" fontId="8" fillId="0" borderId="4" xfId="1" applyNumberFormat="1" applyFont="1" applyFill="1" applyBorder="1" applyAlignment="1">
      <alignment horizontal="left" vertical="top"/>
    </xf>
    <xf numFmtId="168" fontId="9" fillId="0" borderId="4" xfId="1" applyNumberFormat="1" applyFont="1" applyFill="1" applyBorder="1" applyAlignment="1">
      <alignment horizontal="left" vertical="top"/>
    </xf>
    <xf numFmtId="168" fontId="8" fillId="0" borderId="3" xfId="1" applyNumberFormat="1" applyFont="1" applyFill="1" applyBorder="1" applyAlignment="1">
      <alignment horizontal="left" vertical="top"/>
    </xf>
    <xf numFmtId="168" fontId="9" fillId="0" borderId="3" xfId="1" applyNumberFormat="1" applyFont="1" applyFill="1" applyBorder="1" applyAlignment="1">
      <alignment horizontal="left" vertical="top"/>
    </xf>
    <xf numFmtId="168" fontId="5" fillId="0" borderId="4" xfId="1" applyNumberFormat="1" applyFont="1" applyFill="1" applyBorder="1" applyAlignment="1">
      <alignment horizontal="left" vertical="top" wrapText="1"/>
    </xf>
    <xf numFmtId="168" fontId="5" fillId="0" borderId="2" xfId="1" applyNumberFormat="1" applyFont="1" applyFill="1" applyBorder="1" applyAlignment="1">
      <alignment horizontal="left" vertical="top" wrapText="1"/>
    </xf>
    <xf numFmtId="168" fontId="5" fillId="0" borderId="3" xfId="1" applyNumberFormat="1" applyFont="1" applyFill="1" applyBorder="1" applyAlignment="1">
      <alignment horizontal="left" vertical="top" wrapText="1"/>
    </xf>
    <xf numFmtId="168" fontId="4" fillId="0" borderId="4" xfId="1" applyNumberFormat="1" applyFont="1" applyFill="1" applyBorder="1" applyAlignment="1">
      <alignment horizontal="left" vertical="top" wrapText="1"/>
    </xf>
    <xf numFmtId="168" fontId="4" fillId="0" borderId="2" xfId="1" applyNumberFormat="1" applyFont="1" applyFill="1" applyBorder="1" applyAlignment="1">
      <alignment horizontal="left" vertical="top" wrapText="1"/>
    </xf>
    <xf numFmtId="168" fontId="4" fillId="0" borderId="3" xfId="1" applyNumberFormat="1" applyFont="1" applyFill="1" applyBorder="1" applyAlignment="1">
      <alignment horizontal="left" vertical="top" wrapText="1"/>
    </xf>
    <xf numFmtId="0" fontId="4" fillId="0" borderId="0" xfId="72" applyNumberFormat="1" applyFont="1" applyFill="1" applyAlignment="1"/>
    <xf numFmtId="168" fontId="5" fillId="0" borderId="0" xfId="72" applyNumberFormat="1" applyFont="1" applyFill="1" applyAlignment="1">
      <alignment vertical="top"/>
    </xf>
    <xf numFmtId="0" fontId="4" fillId="0" borderId="0" xfId="61" quotePrefix="1" applyFont="1" applyFill="1" applyAlignment="1">
      <alignment horizontal="left" vertical="top"/>
    </xf>
    <xf numFmtId="168" fontId="5" fillId="0" borderId="0" xfId="1" applyNumberFormat="1" applyFont="1" applyFill="1" applyBorder="1" applyAlignment="1">
      <alignment horizontal="center" vertical="center"/>
    </xf>
    <xf numFmtId="0" fontId="5" fillId="0" borderId="0" xfId="61" applyFont="1" applyFill="1" applyAlignment="1">
      <alignment horizontal="center" vertical="top"/>
    </xf>
    <xf numFmtId="1" fontId="4" fillId="0" borderId="0" xfId="61" applyNumberFormat="1" applyFont="1" applyFill="1" applyAlignment="1">
      <alignment horizontal="left" vertical="top"/>
    </xf>
    <xf numFmtId="0" fontId="17" fillId="0" borderId="0" xfId="130" applyFont="1"/>
    <xf numFmtId="189" fontId="17" fillId="0" borderId="0" xfId="131" applyNumberFormat="1" applyFont="1"/>
    <xf numFmtId="0" fontId="65" fillId="0" borderId="0" xfId="129" applyFont="1" applyFill="1" applyAlignment="1">
      <alignment horizontal="left"/>
    </xf>
    <xf numFmtId="0" fontId="8" fillId="0" borderId="0" xfId="129" applyFont="1" applyFill="1" applyAlignment="1">
      <alignment horizontal="left"/>
    </xf>
    <xf numFmtId="0" fontId="50" fillId="0" borderId="51" xfId="130" applyFont="1" applyBorder="1" applyAlignment="1">
      <alignment horizontal="center"/>
    </xf>
    <xf numFmtId="0" fontId="50" fillId="0" borderId="49" xfId="130" applyFont="1" applyBorder="1" applyAlignment="1">
      <alignment horizontal="center"/>
    </xf>
    <xf numFmtId="189" fontId="50" fillId="0" borderId="49" xfId="131" applyNumberFormat="1" applyFont="1" applyBorder="1"/>
    <xf numFmtId="189" fontId="50" fillId="0" borderId="52" xfId="131" applyNumberFormat="1" applyFont="1" applyBorder="1"/>
    <xf numFmtId="0" fontId="50" fillId="0" borderId="0" xfId="130" applyFont="1"/>
    <xf numFmtId="0" fontId="54" fillId="0" borderId="53" xfId="130" applyFont="1" applyBorder="1" applyAlignment="1">
      <alignment horizontal="center"/>
    </xf>
    <xf numFmtId="0" fontId="54" fillId="0" borderId="10" xfId="130" applyFont="1" applyBorder="1"/>
    <xf numFmtId="189" fontId="54" fillId="0" borderId="10" xfId="131" applyNumberFormat="1" applyFont="1" applyBorder="1"/>
    <xf numFmtId="189" fontId="54" fillId="0" borderId="43" xfId="131" applyNumberFormat="1" applyFont="1" applyBorder="1"/>
    <xf numFmtId="0" fontId="54" fillId="0" borderId="0" xfId="130" applyFont="1"/>
    <xf numFmtId="0" fontId="54" fillId="0" borderId="54" xfId="130" applyFont="1" applyBorder="1" applyAlignment="1">
      <alignment horizontal="center"/>
    </xf>
    <xf numFmtId="189" fontId="54" fillId="0" borderId="55" xfId="131" applyNumberFormat="1" applyFont="1" applyBorder="1"/>
    <xf numFmtId="0" fontId="54" fillId="0" borderId="0" xfId="130" applyFont="1" applyBorder="1"/>
    <xf numFmtId="0" fontId="54" fillId="0" borderId="56" xfId="130" applyFont="1" applyBorder="1" applyAlignment="1">
      <alignment horizontal="center"/>
    </xf>
    <xf numFmtId="0" fontId="54" fillId="0" borderId="37" xfId="130" applyFont="1" applyBorder="1"/>
    <xf numFmtId="189" fontId="54" fillId="0" borderId="37" xfId="131" applyNumberFormat="1" applyFont="1" applyBorder="1"/>
    <xf numFmtId="189" fontId="54" fillId="0" borderId="57" xfId="131" applyNumberFormat="1" applyFont="1" applyBorder="1"/>
    <xf numFmtId="0" fontId="54" fillId="0" borderId="51" xfId="130" applyFont="1" applyBorder="1" applyAlignment="1">
      <alignment horizontal="center"/>
    </xf>
    <xf numFmtId="0" fontId="50" fillId="0" borderId="49" xfId="130" applyFont="1" applyBorder="1"/>
    <xf numFmtId="189" fontId="54" fillId="0" borderId="0" xfId="131" applyNumberFormat="1" applyFont="1"/>
    <xf numFmtId="189" fontId="54" fillId="0" borderId="0" xfId="130" applyNumberFormat="1" applyFont="1"/>
    <xf numFmtId="0" fontId="5" fillId="0" borderId="0" xfId="64" applyFont="1" applyBorder="1" applyAlignment="1">
      <alignment vertical="center"/>
    </xf>
    <xf numFmtId="168" fontId="5" fillId="0" borderId="0" xfId="1" applyNumberFormat="1" applyFont="1" applyAlignment="1">
      <alignment vertical="center"/>
    </xf>
    <xf numFmtId="168" fontId="5" fillId="0" borderId="0" xfId="0" applyNumberFormat="1" applyFont="1" applyAlignment="1">
      <alignment vertical="center"/>
    </xf>
    <xf numFmtId="0" fontId="4" fillId="0" borderId="0" xfId="2" quotePrefix="1" applyNumberFormat="1" applyFont="1" applyFill="1" applyBorder="1" applyAlignment="1">
      <alignment horizontal="center" vertical="top"/>
    </xf>
    <xf numFmtId="0" fontId="5" fillId="0" borderId="0" xfId="65" applyFont="1" applyFill="1" applyBorder="1" applyAlignment="1" applyProtection="1"/>
    <xf numFmtId="0" fontId="4" fillId="0" borderId="0" xfId="65" applyFont="1" applyFill="1" applyBorder="1" applyAlignment="1">
      <alignment horizontal="left"/>
    </xf>
    <xf numFmtId="168" fontId="5" fillId="0" borderId="11" xfId="1" applyNumberFormat="1" applyFont="1" applyBorder="1"/>
    <xf numFmtId="168" fontId="5" fillId="0" borderId="0" xfId="1" applyNumberFormat="1" applyFont="1"/>
    <xf numFmtId="43" fontId="5" fillId="0" borderId="0" xfId="1" applyFont="1"/>
    <xf numFmtId="168" fontId="17" fillId="0" borderId="0" xfId="1" applyNumberFormat="1" applyFont="1" applyFill="1" applyAlignment="1">
      <alignment wrapText="1"/>
    </xf>
    <xf numFmtId="168" fontId="17" fillId="0" borderId="0" xfId="1" applyNumberFormat="1" applyFont="1" applyFill="1"/>
    <xf numFmtId="182" fontId="17" fillId="0" borderId="0" xfId="1" applyNumberFormat="1" applyFont="1" applyFill="1"/>
    <xf numFmtId="43" fontId="17" fillId="0" borderId="0" xfId="1" applyNumberFormat="1" applyFont="1" applyFill="1"/>
    <xf numFmtId="168" fontId="5" fillId="0" borderId="19" xfId="1" applyNumberFormat="1" applyFont="1" applyFill="1" applyBorder="1" applyAlignment="1">
      <alignment horizontal="center" vertical="center"/>
    </xf>
    <xf numFmtId="168" fontId="4" fillId="0" borderId="10" xfId="1" applyNumberFormat="1" applyFont="1" applyFill="1" applyBorder="1" applyAlignment="1">
      <alignment wrapText="1"/>
    </xf>
    <xf numFmtId="168" fontId="4" fillId="0" borderId="3" xfId="1" applyNumberFormat="1" applyFont="1" applyFill="1" applyBorder="1"/>
    <xf numFmtId="168" fontId="17" fillId="0" borderId="3" xfId="1" applyNumberFormat="1" applyFont="1" applyFill="1" applyBorder="1"/>
    <xf numFmtId="168" fontId="17" fillId="0" borderId="12" xfId="1" applyNumberFormat="1" applyFont="1" applyFill="1" applyBorder="1"/>
    <xf numFmtId="168" fontId="5" fillId="0" borderId="10" xfId="1" applyNumberFormat="1" applyFont="1" applyFill="1" applyBorder="1" applyAlignment="1">
      <alignment wrapText="1"/>
    </xf>
    <xf numFmtId="168" fontId="4" fillId="0" borderId="10" xfId="1" applyNumberFormat="1" applyFont="1" applyFill="1" applyBorder="1"/>
    <xf numFmtId="168" fontId="17" fillId="0" borderId="10" xfId="1" applyNumberFormat="1" applyFont="1" applyFill="1" applyBorder="1"/>
    <xf numFmtId="168" fontId="18" fillId="0" borderId="10" xfId="1" applyNumberFormat="1" applyFont="1" applyFill="1" applyBorder="1" applyAlignment="1">
      <alignment wrapText="1"/>
    </xf>
    <xf numFmtId="168" fontId="17" fillId="0" borderId="44" xfId="1" applyNumberFormat="1" applyFont="1" applyFill="1" applyBorder="1"/>
    <xf numFmtId="168" fontId="17" fillId="0" borderId="10" xfId="1" applyNumberFormat="1" applyFont="1" applyFill="1" applyBorder="1" applyAlignment="1">
      <alignment wrapText="1"/>
    </xf>
    <xf numFmtId="168" fontId="17" fillId="0" borderId="9" xfId="1" applyNumberFormat="1" applyFont="1" applyFill="1" applyBorder="1"/>
    <xf numFmtId="168" fontId="17" fillId="0" borderId="10" xfId="1" applyNumberFormat="1" applyFont="1" applyFill="1" applyBorder="1" applyAlignment="1"/>
    <xf numFmtId="0" fontId="17" fillId="0" borderId="0" xfId="12" applyFont="1" applyFill="1"/>
    <xf numFmtId="168" fontId="17" fillId="0" borderId="0" xfId="1" applyNumberFormat="1" applyFont="1" applyFill="1" applyBorder="1"/>
    <xf numFmtId="0" fontId="20" fillId="0" borderId="0" xfId="14" applyFill="1" applyBorder="1" applyAlignment="1">
      <alignment horizontal="left" vertical="top"/>
    </xf>
    <xf numFmtId="0" fontId="18" fillId="0" borderId="0" xfId="12" applyFont="1" applyFill="1"/>
    <xf numFmtId="168" fontId="18" fillId="0" borderId="0" xfId="1" applyNumberFormat="1" applyFont="1" applyFill="1"/>
    <xf numFmtId="181" fontId="17" fillId="0" borderId="0" xfId="1" applyNumberFormat="1" applyFont="1" applyFill="1" applyBorder="1"/>
    <xf numFmtId="43" fontId="17" fillId="0" borderId="0" xfId="1" applyFont="1" applyFill="1" applyBorder="1"/>
    <xf numFmtId="168" fontId="18" fillId="0" borderId="10" xfId="1" applyNumberFormat="1" applyFont="1" applyFill="1" applyBorder="1" applyAlignment="1">
      <alignment horizontal="left" vertical="top" wrapText="1"/>
    </xf>
    <xf numFmtId="168" fontId="18" fillId="0" borderId="34" xfId="1" applyNumberFormat="1" applyFont="1" applyFill="1" applyBorder="1"/>
    <xf numFmtId="168" fontId="18" fillId="0" borderId="25" xfId="1" applyNumberFormat="1" applyFont="1" applyFill="1" applyBorder="1"/>
    <xf numFmtId="168" fontId="18" fillId="0" borderId="0" xfId="1" applyNumberFormat="1" applyFont="1" applyFill="1" applyBorder="1"/>
    <xf numFmtId="168" fontId="5" fillId="0" borderId="15" xfId="1" applyNumberFormat="1" applyFont="1" applyFill="1" applyBorder="1" applyAlignment="1">
      <alignment horizontal="center" vertical="center"/>
    </xf>
    <xf numFmtId="168" fontId="17" fillId="0" borderId="6" xfId="1" applyNumberFormat="1" applyFont="1" applyFill="1" applyBorder="1"/>
    <xf numFmtId="168" fontId="17" fillId="0" borderId="41" xfId="1" applyNumberFormat="1" applyFont="1" applyFill="1" applyBorder="1"/>
    <xf numFmtId="168" fontId="19" fillId="0" borderId="0" xfId="1" applyNumberFormat="1" applyFont="1" applyFill="1" applyBorder="1" applyAlignment="1">
      <alignment horizontal="center"/>
    </xf>
    <xf numFmtId="0" fontId="17" fillId="0" borderId="0" xfId="12" applyFont="1" applyFill="1" applyBorder="1"/>
    <xf numFmtId="0" fontId="30" fillId="0" borderId="0" xfId="60" applyFill="1" applyBorder="1" applyAlignment="1">
      <alignment horizontal="left" vertical="top"/>
    </xf>
    <xf numFmtId="0" fontId="18" fillId="0" borderId="0" xfId="12" applyFont="1" applyFill="1" applyBorder="1"/>
    <xf numFmtId="168" fontId="17" fillId="0" borderId="0" xfId="12" applyNumberFormat="1" applyFont="1" applyFill="1" applyBorder="1"/>
    <xf numFmtId="0" fontId="33" fillId="0" borderId="0" xfId="12" applyFont="1" applyFill="1" applyBorder="1"/>
    <xf numFmtId="43" fontId="17" fillId="0" borderId="0" xfId="12" applyNumberFormat="1" applyFont="1" applyFill="1" applyBorder="1"/>
    <xf numFmtId="168" fontId="17" fillId="0" borderId="10" xfId="1" applyNumberFormat="1" applyFont="1" applyFill="1" applyBorder="1" applyAlignment="1">
      <alignment horizontal="left" wrapText="1"/>
    </xf>
    <xf numFmtId="43" fontId="17" fillId="0" borderId="0" xfId="1" applyNumberFormat="1" applyFont="1" applyFill="1" applyBorder="1"/>
    <xf numFmtId="168" fontId="54" fillId="0" borderId="10" xfId="1" applyNumberFormat="1" applyFont="1" applyFill="1" applyBorder="1"/>
    <xf numFmtId="168" fontId="54" fillId="8" borderId="10" xfId="1" applyNumberFormat="1" applyFont="1" applyFill="1" applyBorder="1"/>
    <xf numFmtId="168" fontId="50" fillId="0" borderId="10" xfId="1" applyNumberFormat="1" applyFont="1" applyFill="1" applyBorder="1"/>
    <xf numFmtId="168" fontId="82" fillId="8" borderId="10" xfId="1" applyNumberFormat="1" applyFont="1" applyFill="1" applyBorder="1"/>
    <xf numFmtId="168" fontId="54" fillId="0" borderId="0" xfId="1" applyNumberFormat="1" applyFont="1" applyFill="1"/>
    <xf numFmtId="1" fontId="54" fillId="0" borderId="10" xfId="1" applyNumberFormat="1" applyFont="1" applyFill="1" applyBorder="1"/>
    <xf numFmtId="168" fontId="17" fillId="0" borderId="0" xfId="1" applyNumberFormat="1" applyFont="1" applyFill="1" applyBorder="1" applyAlignment="1">
      <alignment wrapText="1"/>
    </xf>
    <xf numFmtId="0" fontId="5" fillId="0" borderId="58" xfId="64" applyFont="1" applyBorder="1" applyAlignment="1">
      <alignment horizontal="center" vertical="center"/>
    </xf>
    <xf numFmtId="0" fontId="5" fillId="0" borderId="5" xfId="64" applyFont="1" applyBorder="1" applyAlignment="1">
      <alignment horizontal="center" vertical="center"/>
    </xf>
    <xf numFmtId="0" fontId="4" fillId="0" borderId="58" xfId="64" applyFont="1" applyBorder="1" applyAlignment="1">
      <alignment vertical="center"/>
    </xf>
    <xf numFmtId="168" fontId="5" fillId="0" borderId="5" xfId="1" applyNumberFormat="1" applyFont="1" applyBorder="1" applyAlignment="1">
      <alignment vertical="center"/>
    </xf>
    <xf numFmtId="168" fontId="5" fillId="0" borderId="6" xfId="1" applyNumberFormat="1" applyFont="1" applyBorder="1" applyAlignment="1">
      <alignment vertical="center"/>
    </xf>
    <xf numFmtId="0" fontId="4" fillId="0" borderId="58" xfId="64" applyFont="1" applyBorder="1" applyAlignment="1">
      <alignment horizontal="center" vertical="center"/>
    </xf>
    <xf numFmtId="0" fontId="4" fillId="0" borderId="5" xfId="64" applyFont="1" applyBorder="1" applyAlignment="1">
      <alignment horizontal="center" vertical="center"/>
    </xf>
    <xf numFmtId="168" fontId="4" fillId="0" borderId="5" xfId="1" applyNumberFormat="1" applyFont="1" applyBorder="1" applyAlignment="1">
      <alignment vertical="center"/>
    </xf>
    <xf numFmtId="168" fontId="4" fillId="0" borderId="6" xfId="1" applyNumberFormat="1" applyFont="1" applyBorder="1" applyAlignment="1">
      <alignment vertical="center"/>
    </xf>
    <xf numFmtId="0" fontId="34" fillId="0" borderId="15" xfId="64" applyFont="1" applyBorder="1" applyAlignment="1">
      <alignment vertical="center"/>
    </xf>
    <xf numFmtId="0" fontId="36" fillId="0" borderId="26" xfId="64" applyFont="1" applyBorder="1" applyAlignment="1">
      <alignment horizontal="center" vertical="center"/>
    </xf>
    <xf numFmtId="14" fontId="36" fillId="0" borderId="30" xfId="64" applyNumberFormat="1" applyFont="1" applyBorder="1" applyAlignment="1">
      <alignment horizontal="center" vertical="center"/>
    </xf>
    <xf numFmtId="168" fontId="34" fillId="0" borderId="28" xfId="2" applyNumberFormat="1" applyFont="1" applyBorder="1" applyAlignment="1">
      <alignment vertical="center"/>
    </xf>
    <xf numFmtId="168" fontId="36" fillId="0" borderId="15" xfId="2" applyNumberFormat="1" applyFont="1" applyBorder="1" applyAlignment="1">
      <alignment vertical="center"/>
    </xf>
    <xf numFmtId="0" fontId="37" fillId="0" borderId="0" xfId="64" applyFont="1" applyBorder="1" applyAlignment="1">
      <alignment vertical="center"/>
    </xf>
    <xf numFmtId="0" fontId="0" fillId="0" borderId="0" xfId="0" applyBorder="1" applyAlignment="1">
      <alignment vertical="center"/>
    </xf>
    <xf numFmtId="168" fontId="4" fillId="0" borderId="0" xfId="64" applyNumberFormat="1" applyFont="1" applyBorder="1" applyAlignment="1">
      <alignment vertical="center"/>
    </xf>
    <xf numFmtId="0" fontId="34" fillId="0" borderId="0" xfId="61" applyFont="1" applyBorder="1" applyAlignment="1">
      <alignment vertical="center"/>
    </xf>
    <xf numFmtId="189" fontId="50" fillId="0" borderId="10" xfId="131" applyNumberFormat="1" applyFont="1" applyBorder="1"/>
    <xf numFmtId="189" fontId="50" fillId="0" borderId="55" xfId="131" applyNumberFormat="1" applyFont="1" applyBorder="1"/>
    <xf numFmtId="0" fontId="54" fillId="0" borderId="44" xfId="130" applyFont="1" applyBorder="1"/>
    <xf numFmtId="1" fontId="4" fillId="0" borderId="0" xfId="61" applyNumberFormat="1" applyFont="1" applyFill="1" applyAlignment="1">
      <alignment horizontal="center" vertical="top"/>
    </xf>
    <xf numFmtId="0" fontId="4" fillId="0" borderId="0" xfId="72" applyNumberFormat="1" applyFont="1" applyFill="1" applyBorder="1" applyAlignment="1">
      <alignment horizontal="left" vertical="top" wrapText="1"/>
    </xf>
    <xf numFmtId="168" fontId="17" fillId="12" borderId="10" xfId="1" applyNumberFormat="1" applyFont="1" applyFill="1" applyBorder="1" applyAlignment="1">
      <alignment horizontal="left" wrapText="1"/>
    </xf>
    <xf numFmtId="168" fontId="54" fillId="12" borderId="10" xfId="1" applyNumberFormat="1" applyFont="1" applyFill="1" applyBorder="1"/>
    <xf numFmtId="168" fontId="17" fillId="12" borderId="44" xfId="1" applyNumberFormat="1" applyFont="1" applyFill="1" applyBorder="1"/>
    <xf numFmtId="168" fontId="17" fillId="12" borderId="10" xfId="1" applyNumberFormat="1" applyFont="1" applyFill="1" applyBorder="1"/>
    <xf numFmtId="168" fontId="17" fillId="12" borderId="41" xfId="1" applyNumberFormat="1" applyFont="1" applyFill="1" applyBorder="1"/>
    <xf numFmtId="168" fontId="17" fillId="12" borderId="0" xfId="1" applyNumberFormat="1" applyFont="1" applyFill="1" applyBorder="1"/>
    <xf numFmtId="168" fontId="17" fillId="12" borderId="0" xfId="12" applyNumberFormat="1" applyFont="1" applyFill="1" applyBorder="1"/>
    <xf numFmtId="0" fontId="17" fillId="12" borderId="0" xfId="12" applyFont="1" applyFill="1" applyBorder="1"/>
    <xf numFmtId="0" fontId="17" fillId="12" borderId="0" xfId="12" applyFont="1" applyFill="1"/>
    <xf numFmtId="168" fontId="17" fillId="12" borderId="10" xfId="1" applyNumberFormat="1" applyFont="1" applyFill="1" applyBorder="1" applyAlignment="1">
      <alignment wrapText="1"/>
    </xf>
    <xf numFmtId="43" fontId="4" fillId="0" borderId="0" xfId="61" applyNumberFormat="1" applyFont="1" applyFill="1" applyBorder="1" applyAlignment="1">
      <alignment horizontal="left" vertical="top"/>
    </xf>
    <xf numFmtId="0" fontId="43" fillId="0" borderId="0" xfId="65" applyFont="1" applyFill="1" applyBorder="1" applyAlignment="1">
      <alignment vertical="top" wrapText="1"/>
    </xf>
    <xf numFmtId="0" fontId="6" fillId="4" borderId="0" xfId="72" applyNumberFormat="1" applyFont="1" applyFill="1" applyBorder="1" applyAlignment="1">
      <alignment vertical="top"/>
    </xf>
    <xf numFmtId="0" fontId="4" fillId="4" borderId="0" xfId="72" applyNumberFormat="1" applyFont="1" applyFill="1" applyBorder="1" applyAlignment="1">
      <alignment vertical="top"/>
    </xf>
    <xf numFmtId="0" fontId="4" fillId="4" borderId="0" xfId="72" applyNumberFormat="1" applyFont="1" applyFill="1" applyBorder="1" applyAlignment="1">
      <alignment horizontal="center" vertical="top"/>
    </xf>
    <xf numFmtId="168" fontId="4" fillId="4" borderId="0" xfId="72" applyNumberFormat="1" applyFont="1" applyFill="1" applyBorder="1" applyAlignment="1">
      <alignment vertical="top"/>
    </xf>
    <xf numFmtId="168" fontId="6" fillId="4" borderId="0" xfId="72" applyNumberFormat="1" applyFont="1" applyFill="1" applyBorder="1" applyAlignment="1">
      <alignment horizontal="left" vertical="top"/>
    </xf>
    <xf numFmtId="168" fontId="5" fillId="0" borderId="0" xfId="4" applyNumberFormat="1" applyFont="1" applyFill="1" applyBorder="1" applyAlignment="1">
      <alignment vertical="top"/>
    </xf>
    <xf numFmtId="168" fontId="5" fillId="0" borderId="1" xfId="1" applyNumberFormat="1" applyFont="1" applyFill="1" applyBorder="1" applyAlignment="1">
      <alignment vertical="top"/>
    </xf>
    <xf numFmtId="168" fontId="4" fillId="0" borderId="1" xfId="1" applyNumberFormat="1" applyFont="1" applyFill="1" applyBorder="1" applyAlignment="1">
      <alignment vertical="top"/>
    </xf>
    <xf numFmtId="168" fontId="0" fillId="0" borderId="1" xfId="1" applyNumberFormat="1" applyFont="1" applyFill="1" applyBorder="1" applyAlignment="1">
      <alignment vertical="top"/>
    </xf>
    <xf numFmtId="168" fontId="5" fillId="0" borderId="1" xfId="72" applyNumberFormat="1" applyFont="1" applyFill="1" applyBorder="1" applyAlignment="1">
      <alignment vertical="top"/>
    </xf>
    <xf numFmtId="0" fontId="5" fillId="0" borderId="0" xfId="65" applyFont="1" applyFill="1" applyAlignment="1" applyProtection="1">
      <alignment horizontal="center" vertical="top"/>
    </xf>
    <xf numFmtId="168" fontId="4" fillId="0" borderId="1" xfId="72" applyNumberFormat="1" applyFont="1" applyFill="1" applyBorder="1" applyAlignment="1">
      <alignment vertical="top"/>
    </xf>
    <xf numFmtId="168" fontId="5" fillId="0" borderId="9" xfId="72" applyNumberFormat="1" applyFont="1" applyFill="1" applyBorder="1" applyAlignment="1">
      <alignment vertical="top"/>
    </xf>
    <xf numFmtId="0" fontId="4" fillId="0" borderId="0" xfId="65" applyFont="1" applyFill="1" applyAlignment="1">
      <alignment vertical="top"/>
    </xf>
    <xf numFmtId="168" fontId="54" fillId="13" borderId="10" xfId="1" applyNumberFormat="1" applyFont="1" applyFill="1" applyBorder="1"/>
    <xf numFmtId="168" fontId="5" fillId="0" borderId="0" xfId="1" applyNumberFormat="1" applyFont="1" applyFill="1" applyAlignment="1">
      <alignment horizontal="left" vertical="top"/>
    </xf>
    <xf numFmtId="0" fontId="50" fillId="0" borderId="47" xfId="130" applyFont="1" applyBorder="1" applyAlignment="1">
      <alignment horizontal="left"/>
    </xf>
    <xf numFmtId="0" fontId="50" fillId="0" borderId="44" xfId="130" applyFont="1" applyBorder="1" applyAlignment="1">
      <alignment horizontal="left"/>
    </xf>
    <xf numFmtId="0" fontId="4" fillId="0" borderId="0" xfId="0" applyFont="1" applyFill="1" applyBorder="1" applyAlignment="1">
      <alignment horizontal="justify" vertical="top" wrapText="1"/>
    </xf>
    <xf numFmtId="43" fontId="0" fillId="0" borderId="0" xfId="0" applyNumberFormat="1" applyFill="1" applyAlignment="1"/>
    <xf numFmtId="168" fontId="43" fillId="0" borderId="0" xfId="1" applyNumberFormat="1" applyFont="1" applyFill="1" applyAlignment="1">
      <alignment vertical="top" wrapText="1"/>
    </xf>
    <xf numFmtId="0" fontId="50" fillId="0" borderId="47" xfId="130" applyFont="1" applyBorder="1" applyAlignment="1"/>
    <xf numFmtId="0" fontId="50" fillId="0" borderId="44" xfId="130" applyFont="1" applyBorder="1" applyAlignment="1"/>
    <xf numFmtId="168" fontId="4" fillId="0" borderId="0" xfId="1" applyNumberFormat="1" applyFont="1" applyFill="1" applyAlignment="1">
      <alignment horizontal="left" vertical="top" wrapText="1"/>
    </xf>
    <xf numFmtId="168" fontId="54" fillId="14" borderId="10" xfId="1" applyNumberFormat="1" applyFont="1" applyFill="1" applyBorder="1"/>
    <xf numFmtId="39" fontId="4" fillId="0" borderId="0" xfId="61" applyNumberFormat="1" applyFont="1" applyFill="1" applyAlignment="1">
      <alignment horizontal="left" vertical="center" wrapText="1"/>
    </xf>
    <xf numFmtId="168" fontId="5" fillId="0" borderId="37" xfId="1" applyNumberFormat="1" applyFont="1" applyFill="1" applyBorder="1" applyAlignment="1"/>
    <xf numFmtId="0" fontId="32" fillId="0" borderId="0" xfId="61" applyFont="1" applyFill="1" applyAlignment="1">
      <alignment horizontal="left" vertical="center"/>
    </xf>
    <xf numFmtId="0" fontId="65" fillId="0" borderId="0" xfId="61" applyFont="1" applyFill="1" applyAlignment="1">
      <alignment horizontal="left" vertical="center" shrinkToFit="1"/>
    </xf>
    <xf numFmtId="0" fontId="5" fillId="0" borderId="0" xfId="61" applyFont="1" applyFill="1" applyAlignment="1">
      <alignment horizontal="left" vertical="center"/>
    </xf>
    <xf numFmtId="0" fontId="5" fillId="0" borderId="0" xfId="61" applyNumberFormat="1" applyFont="1" applyFill="1" applyAlignment="1">
      <alignment horizontal="center" vertical="center"/>
    </xf>
    <xf numFmtId="41" fontId="5" fillId="0" borderId="0" xfId="61" applyNumberFormat="1" applyFont="1" applyFill="1" applyAlignment="1">
      <alignment horizontal="center" vertical="center"/>
    </xf>
    <xf numFmtId="41" fontId="4" fillId="0" borderId="0" xfId="61" applyNumberFormat="1" applyFont="1" applyFill="1" applyBorder="1" applyAlignment="1">
      <alignment vertical="center"/>
    </xf>
    <xf numFmtId="41" fontId="5" fillId="0" borderId="0" xfId="61" applyNumberFormat="1" applyFont="1" applyFill="1" applyBorder="1" applyAlignment="1">
      <alignment vertical="center"/>
    </xf>
    <xf numFmtId="41" fontId="5" fillId="0" borderId="39" xfId="61" applyNumberFormat="1" applyFont="1" applyFill="1" applyBorder="1" applyAlignment="1">
      <alignment vertical="center"/>
    </xf>
    <xf numFmtId="41" fontId="5" fillId="0" borderId="8" xfId="61" applyNumberFormat="1" applyFont="1" applyFill="1" applyBorder="1" applyAlignment="1">
      <alignment vertical="center"/>
    </xf>
    <xf numFmtId="168" fontId="5" fillId="0" borderId="0" xfId="1" applyNumberFormat="1" applyFont="1" applyFill="1" applyAlignment="1">
      <alignment vertical="center"/>
    </xf>
    <xf numFmtId="41" fontId="5" fillId="0" borderId="9" xfId="61" applyNumberFormat="1" applyFont="1" applyFill="1" applyBorder="1" applyAlignment="1">
      <alignment vertical="center"/>
    </xf>
    <xf numFmtId="43" fontId="4" fillId="0" borderId="0" xfId="1" applyFont="1" applyFill="1" applyAlignment="1">
      <alignment vertical="center"/>
    </xf>
    <xf numFmtId="41" fontId="5" fillId="0" borderId="1" xfId="0" applyNumberFormat="1" applyFont="1" applyFill="1" applyBorder="1" applyAlignment="1">
      <alignment vertical="center"/>
    </xf>
    <xf numFmtId="41" fontId="4" fillId="0" borderId="0" xfId="61" applyNumberFormat="1" applyFont="1" applyFill="1" applyAlignment="1">
      <alignment vertical="center"/>
    </xf>
    <xf numFmtId="180" fontId="5" fillId="0" borderId="7" xfId="61" applyNumberFormat="1" applyFont="1" applyFill="1" applyBorder="1" applyAlignment="1">
      <alignment vertical="center"/>
    </xf>
    <xf numFmtId="0" fontId="4" fillId="0" borderId="0" xfId="61" applyFont="1" applyFill="1" applyAlignment="1">
      <alignment vertical="center"/>
    </xf>
    <xf numFmtId="168" fontId="8" fillId="0" borderId="7" xfId="1" applyNumberFormat="1" applyFont="1" applyFill="1" applyBorder="1" applyAlignment="1" applyProtection="1">
      <alignment horizontal="left" vertical="top"/>
    </xf>
    <xf numFmtId="168" fontId="8" fillId="0" borderId="1" xfId="1" applyNumberFormat="1" applyFont="1" applyFill="1" applyBorder="1" applyAlignment="1" applyProtection="1">
      <alignment horizontal="left" vertical="top"/>
    </xf>
    <xf numFmtId="168" fontId="5" fillId="0" borderId="3" xfId="2" applyNumberFormat="1" applyFont="1" applyFill="1" applyBorder="1" applyAlignment="1">
      <alignment horizontal="left" vertical="top"/>
    </xf>
    <xf numFmtId="168" fontId="5" fillId="0" borderId="4" xfId="2" applyNumberFormat="1" applyFont="1" applyFill="1" applyBorder="1" applyAlignment="1">
      <alignment horizontal="left" vertical="top"/>
    </xf>
    <xf numFmtId="168" fontId="5" fillId="0" borderId="7" xfId="1" applyNumberFormat="1" applyFont="1" applyFill="1" applyBorder="1" applyAlignment="1">
      <alignment horizontal="left" vertical="top"/>
    </xf>
    <xf numFmtId="168" fontId="8" fillId="0" borderId="39" xfId="1" applyNumberFormat="1" applyFont="1" applyFill="1" applyBorder="1" applyAlignment="1">
      <alignment horizontal="left" vertical="top"/>
    </xf>
    <xf numFmtId="168" fontId="5" fillId="0" borderId="2" xfId="1" applyNumberFormat="1" applyFont="1" applyFill="1" applyBorder="1" applyAlignment="1">
      <alignment vertical="center"/>
    </xf>
    <xf numFmtId="0" fontId="17" fillId="0" borderId="0" xfId="12" applyFont="1" applyFill="1" applyBorder="1" applyAlignment="1">
      <alignment horizontal="center"/>
    </xf>
    <xf numFmtId="168" fontId="54" fillId="0" borderId="0" xfId="1" applyNumberFormat="1" applyFont="1" applyFill="1" applyBorder="1"/>
    <xf numFmtId="168" fontId="54" fillId="0" borderId="8" xfId="1" applyNumberFormat="1" applyFont="1" applyFill="1" applyBorder="1"/>
    <xf numFmtId="168" fontId="50" fillId="0" borderId="0" xfId="1" applyNumberFormat="1" applyFont="1" applyFill="1" applyBorder="1"/>
    <xf numFmtId="0" fontId="4" fillId="0" borderId="0" xfId="0" applyFont="1" applyFill="1" applyBorder="1" applyAlignment="1">
      <alignment horizontal="justify" vertical="top" wrapText="1"/>
    </xf>
    <xf numFmtId="0" fontId="54" fillId="0" borderId="0" xfId="72" applyNumberFormat="1" applyFont="1" applyFill="1" applyBorder="1" applyAlignment="1"/>
    <xf numFmtId="168" fontId="54" fillId="0" borderId="0" xfId="1" applyNumberFormat="1" applyFont="1" applyFill="1" applyBorder="1" applyAlignment="1">
      <alignment horizontal="center"/>
    </xf>
    <xf numFmtId="0" fontId="54" fillId="0" borderId="0" xfId="72" applyNumberFormat="1" applyFont="1" applyFill="1" applyBorder="1" applyAlignment="1">
      <alignment vertical="top"/>
    </xf>
    <xf numFmtId="168" fontId="54" fillId="0" borderId="0" xfId="1" applyNumberFormat="1" applyFont="1" applyFill="1" applyBorder="1" applyAlignment="1"/>
    <xf numFmtId="10" fontId="54" fillId="0" borderId="0" xfId="123" applyNumberFormat="1" applyFont="1" applyFill="1" applyBorder="1" applyAlignment="1">
      <alignment horizontal="center" vertical="top"/>
    </xf>
    <xf numFmtId="9" fontId="54" fillId="0" borderId="0" xfId="123" applyFont="1" applyFill="1" applyBorder="1" applyAlignment="1">
      <alignment horizontal="center" vertical="top"/>
    </xf>
    <xf numFmtId="168" fontId="54" fillId="0" borderId="0" xfId="72" applyNumberFormat="1" applyFont="1" applyFill="1" applyBorder="1" applyAlignment="1"/>
    <xf numFmtId="49" fontId="50" fillId="0" borderId="0" xfId="72" applyNumberFormat="1" applyFont="1" applyFill="1" applyBorder="1" applyAlignment="1">
      <alignment horizontal="center" vertical="top"/>
    </xf>
    <xf numFmtId="168" fontId="4" fillId="0" borderId="0" xfId="4" applyNumberFormat="1" applyFont="1" applyFill="1" applyBorder="1" applyAlignment="1">
      <alignment horizontal="center"/>
    </xf>
    <xf numFmtId="168" fontId="5" fillId="0" borderId="7" xfId="4" applyNumberFormat="1" applyFont="1" applyFill="1" applyBorder="1" applyAlignment="1">
      <alignment horizontal="center"/>
    </xf>
    <xf numFmtId="4" fontId="4" fillId="0" borderId="0" xfId="9" applyNumberFormat="1" applyFont="1" applyFill="1" applyBorder="1" applyAlignment="1">
      <alignment horizontal="center" vertical="justify" wrapText="1"/>
    </xf>
    <xf numFmtId="168" fontId="5" fillId="0" borderId="0" xfId="4" applyNumberFormat="1" applyFont="1" applyFill="1" applyBorder="1" applyAlignment="1">
      <alignment horizontal="center"/>
    </xf>
    <xf numFmtId="0" fontId="5" fillId="0" borderId="7" xfId="4" applyNumberFormat="1" applyFont="1" applyFill="1" applyBorder="1" applyAlignment="1">
      <alignment horizontal="center"/>
    </xf>
    <xf numFmtId="168" fontId="5" fillId="0" borderId="0" xfId="1" applyNumberFormat="1" applyFont="1" applyFill="1" applyBorder="1" applyAlignment="1">
      <alignment horizontal="justify" vertical="top" wrapText="1"/>
    </xf>
    <xf numFmtId="0" fontId="4" fillId="0" borderId="0" xfId="0" applyFont="1" applyFill="1" applyBorder="1" applyAlignment="1">
      <alignment vertical="top" wrapText="1"/>
    </xf>
    <xf numFmtId="0" fontId="50" fillId="0" borderId="7" xfId="0" applyFont="1" applyFill="1" applyBorder="1" applyAlignment="1">
      <alignment horizontal="center" vertical="top" wrapText="1"/>
    </xf>
    <xf numFmtId="39" fontId="4" fillId="4" borderId="0" xfId="61" applyNumberFormat="1" applyFont="1" applyFill="1" applyAlignment="1" applyProtection="1">
      <alignment vertical="center"/>
    </xf>
    <xf numFmtId="0" fontId="4" fillId="4" borderId="0" xfId="65" applyFont="1" applyFill="1" applyAlignment="1">
      <alignment vertical="center"/>
    </xf>
    <xf numFmtId="0" fontId="4" fillId="0" borderId="0" xfId="0" applyFont="1" applyFill="1" applyBorder="1" applyAlignment="1">
      <alignment horizontal="left" vertical="top" wrapText="1"/>
    </xf>
    <xf numFmtId="0" fontId="4" fillId="0" borderId="0" xfId="111" applyFont="1" applyAlignment="1">
      <alignment horizontal="justify" vertical="top" wrapText="1"/>
    </xf>
    <xf numFmtId="0" fontId="50" fillId="0" borderId="0" xfId="0" applyFont="1" applyFill="1" applyBorder="1" applyAlignment="1">
      <alignment horizontal="center" vertical="top" wrapText="1"/>
    </xf>
    <xf numFmtId="0" fontId="4" fillId="0" borderId="0" xfId="72" applyNumberFormat="1" applyFont="1" applyFill="1" applyAlignment="1">
      <alignment horizontal="left"/>
    </xf>
    <xf numFmtId="0" fontId="4" fillId="0" borderId="0" xfId="0" quotePrefix="1" applyFont="1" applyFill="1" applyBorder="1" applyAlignment="1">
      <alignment vertical="top" wrapText="1"/>
    </xf>
    <xf numFmtId="0" fontId="5" fillId="0" borderId="0" xfId="111" applyFont="1" applyFill="1"/>
    <xf numFmtId="0" fontId="4" fillId="0" borderId="0" xfId="0" applyFont="1" applyFill="1" applyBorder="1" applyAlignment="1">
      <alignment horizontal="justify" vertical="top" wrapText="1"/>
    </xf>
    <xf numFmtId="0" fontId="4" fillId="0" borderId="0" xfId="0" applyFont="1" applyFill="1" applyBorder="1" applyAlignment="1">
      <alignment horizontal="left" vertical="top" wrapText="1"/>
    </xf>
    <xf numFmtId="0" fontId="4" fillId="0" borderId="0" xfId="111" applyFont="1" applyAlignment="1">
      <alignment horizontal="justify" vertical="top" wrapText="1"/>
    </xf>
    <xf numFmtId="0" fontId="4" fillId="0" borderId="0" xfId="72" applyNumberFormat="1" applyFont="1" applyFill="1" applyBorder="1" applyAlignment="1">
      <alignment horizontal="justify" vertical="top" wrapText="1"/>
    </xf>
    <xf numFmtId="0" fontId="4" fillId="0" borderId="0" xfId="72" applyNumberFormat="1"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0" xfId="0" applyFont="1" applyFill="1" applyBorder="1" applyAlignment="1">
      <alignment horizontal="justify" vertical="top" wrapText="1"/>
    </xf>
    <xf numFmtId="0" fontId="4" fillId="4" borderId="0" xfId="61" applyFont="1" applyFill="1" applyBorder="1" applyAlignment="1">
      <alignment horizontal="left" vertical="top" wrapText="1"/>
    </xf>
    <xf numFmtId="0" fontId="5" fillId="0" borderId="0" xfId="65" applyFont="1" applyFill="1" applyBorder="1" applyAlignment="1">
      <alignment vertical="center"/>
    </xf>
    <xf numFmtId="9" fontId="4" fillId="0" borderId="5" xfId="97" applyNumberFormat="1" applyFont="1" applyFill="1" applyBorder="1" applyAlignment="1" applyProtection="1">
      <alignment horizontal="center"/>
    </xf>
    <xf numFmtId="168" fontId="5" fillId="0" borderId="1" xfId="74" applyNumberFormat="1" applyFont="1" applyFill="1" applyBorder="1" applyProtection="1"/>
    <xf numFmtId="168" fontId="54" fillId="0" borderId="0" xfId="118" applyNumberFormat="1" applyFont="1" applyFill="1" applyBorder="1" applyAlignment="1">
      <alignment vertical="center"/>
    </xf>
    <xf numFmtId="168" fontId="54" fillId="0" borderId="0" xfId="118" applyNumberFormat="1" applyFont="1" applyFill="1" applyAlignment="1">
      <alignment vertical="center"/>
    </xf>
    <xf numFmtId="0" fontId="54" fillId="0" borderId="0" xfId="118" applyNumberFormat="1" applyFont="1" applyFill="1" applyBorder="1" applyAlignment="1">
      <alignment vertical="center"/>
    </xf>
    <xf numFmtId="168" fontId="50" fillId="0" borderId="0" xfId="118" applyNumberFormat="1" applyFont="1" applyFill="1" applyBorder="1" applyAlignment="1">
      <alignment vertical="center"/>
    </xf>
    <xf numFmtId="168" fontId="50" fillId="0" borderId="0" xfId="118" quotePrefix="1" applyNumberFormat="1" applyFont="1" applyFill="1" applyAlignment="1" applyProtection="1">
      <alignment horizontal="center" vertical="center"/>
    </xf>
    <xf numFmtId="168" fontId="50" fillId="0" borderId="0" xfId="118" quotePrefix="1" applyNumberFormat="1" applyFont="1" applyFill="1" applyBorder="1" applyAlignment="1" applyProtection="1">
      <alignment horizontal="center" vertical="center"/>
    </xf>
    <xf numFmtId="0" fontId="50" fillId="0" borderId="0" xfId="118" applyNumberFormat="1" applyFont="1" applyFill="1" applyBorder="1" applyAlignment="1">
      <alignment horizontal="center" vertical="center"/>
    </xf>
    <xf numFmtId="168" fontId="71" fillId="0" borderId="0" xfId="118" applyNumberFormat="1" applyFont="1" applyFill="1" applyAlignment="1" applyProtection="1">
      <alignment horizontal="center" vertical="center"/>
    </xf>
    <xf numFmtId="168" fontId="71" fillId="0" borderId="0" xfId="118" applyNumberFormat="1" applyFont="1" applyFill="1" applyBorder="1" applyAlignment="1" applyProtection="1">
      <alignment horizontal="center" vertical="center"/>
    </xf>
    <xf numFmtId="168" fontId="50" fillId="0" borderId="0" xfId="118" applyNumberFormat="1" applyFont="1" applyFill="1" applyBorder="1" applyAlignment="1">
      <alignment horizontal="center" vertical="center"/>
    </xf>
    <xf numFmtId="168" fontId="50" fillId="0" borderId="0" xfId="118" applyNumberFormat="1" applyFont="1" applyFill="1" applyBorder="1" applyAlignment="1">
      <alignment horizontal="center" vertical="center" wrapText="1"/>
    </xf>
    <xf numFmtId="43" fontId="50" fillId="0" borderId="0" xfId="118" applyFont="1" applyFill="1" applyBorder="1" applyAlignment="1">
      <alignment horizontal="center" vertical="center"/>
    </xf>
    <xf numFmtId="168" fontId="50" fillId="0" borderId="0" xfId="118" applyNumberFormat="1" applyFont="1" applyFill="1" applyAlignment="1">
      <alignment vertical="center"/>
    </xf>
    <xf numFmtId="43" fontId="54" fillId="0" borderId="0" xfId="118" applyFont="1" applyFill="1" applyAlignment="1">
      <alignment vertical="center"/>
    </xf>
    <xf numFmtId="0" fontId="79" fillId="11" borderId="0" xfId="73" applyNumberFormat="1" applyFont="1" applyFill="1" applyBorder="1" applyAlignment="1" applyProtection="1">
      <alignment horizontal="left" vertical="center"/>
    </xf>
    <xf numFmtId="168" fontId="54" fillId="11" borderId="0" xfId="118" applyNumberFormat="1" applyFont="1" applyFill="1" applyAlignment="1">
      <alignment vertical="center"/>
    </xf>
    <xf numFmtId="10" fontId="50" fillId="11" borderId="0" xfId="66" applyNumberFormat="1" applyFont="1" applyFill="1" applyBorder="1" applyAlignment="1">
      <alignment vertical="center"/>
    </xf>
    <xf numFmtId="168" fontId="50" fillId="11" borderId="0" xfId="118" applyNumberFormat="1" applyFont="1" applyFill="1" applyBorder="1" applyAlignment="1">
      <alignment vertical="center"/>
    </xf>
    <xf numFmtId="9" fontId="50" fillId="11" borderId="0" xfId="118" applyNumberFormat="1" applyFont="1" applyFill="1" applyBorder="1" applyAlignment="1">
      <alignment vertical="center"/>
    </xf>
    <xf numFmtId="0" fontId="79" fillId="0" borderId="0" xfId="73" applyNumberFormat="1" applyFont="1" applyFill="1" applyBorder="1" applyAlignment="1" applyProtection="1">
      <alignment horizontal="center" vertical="center"/>
    </xf>
    <xf numFmtId="10" fontId="50" fillId="0" borderId="0" xfId="66" applyNumberFormat="1" applyFont="1" applyFill="1" applyBorder="1" applyAlignment="1">
      <alignment vertical="center"/>
    </xf>
    <xf numFmtId="10" fontId="50" fillId="0" borderId="0" xfId="66" applyNumberFormat="1" applyFont="1" applyFill="1" applyBorder="1" applyAlignment="1">
      <alignment horizontal="left" vertical="center"/>
    </xf>
    <xf numFmtId="9" fontId="50" fillId="0" borderId="0" xfId="118" applyNumberFormat="1" applyFont="1" applyFill="1" applyBorder="1" applyAlignment="1">
      <alignment vertical="center"/>
    </xf>
    <xf numFmtId="168" fontId="54" fillId="0" borderId="11" xfId="118" applyNumberFormat="1" applyFont="1" applyFill="1" applyBorder="1" applyAlignment="1">
      <alignment vertical="center"/>
    </xf>
    <xf numFmtId="186" fontId="54" fillId="0" borderId="0" xfId="118" applyNumberFormat="1" applyFont="1" applyFill="1" applyBorder="1" applyAlignment="1">
      <alignment vertical="center"/>
    </xf>
    <xf numFmtId="168" fontId="54" fillId="0" borderId="0" xfId="118" applyNumberFormat="1" applyFont="1" applyFill="1" applyBorder="1" applyAlignment="1">
      <alignment horizontal="center" vertical="center"/>
    </xf>
    <xf numFmtId="37" fontId="18" fillId="0" borderId="0" xfId="126" applyFont="1" applyFill="1" applyBorder="1"/>
    <xf numFmtId="168" fontId="79" fillId="0" borderId="0" xfId="118" applyNumberFormat="1" applyFont="1" applyFill="1" applyAlignment="1">
      <alignment vertical="center"/>
    </xf>
    <xf numFmtId="187" fontId="54" fillId="0" borderId="0" xfId="118" applyNumberFormat="1" applyFont="1" applyFill="1" applyBorder="1" applyAlignment="1">
      <alignment vertical="center"/>
    </xf>
    <xf numFmtId="168" fontId="54" fillId="0" borderId="4" xfId="118" applyNumberFormat="1" applyFont="1" applyFill="1" applyBorder="1" applyAlignment="1">
      <alignment vertical="center"/>
    </xf>
    <xf numFmtId="168" fontId="54" fillId="0" borderId="2" xfId="118" applyNumberFormat="1" applyFont="1" applyFill="1" applyBorder="1" applyAlignment="1">
      <alignment vertical="center"/>
    </xf>
    <xf numFmtId="168" fontId="54" fillId="0" borderId="3" xfId="118" applyNumberFormat="1" applyFont="1" applyFill="1" applyBorder="1" applyAlignment="1">
      <alignment vertical="center"/>
    </xf>
    <xf numFmtId="37" fontId="18" fillId="0" borderId="0" xfId="126" applyFont="1" applyFill="1"/>
    <xf numFmtId="168" fontId="54" fillId="0" borderId="10" xfId="118" applyNumberFormat="1" applyFont="1" applyFill="1" applyBorder="1" applyAlignment="1">
      <alignment vertical="center"/>
    </xf>
    <xf numFmtId="0" fontId="50" fillId="0" borderId="0" xfId="118" applyNumberFormat="1" applyFont="1" applyFill="1" applyBorder="1" applyAlignment="1">
      <alignment vertical="center"/>
    </xf>
    <xf numFmtId="0" fontId="79" fillId="0" borderId="0" xfId="118" applyNumberFormat="1" applyFont="1" applyFill="1" applyBorder="1" applyAlignment="1">
      <alignment horizontal="center" vertical="center"/>
    </xf>
    <xf numFmtId="168" fontId="50" fillId="0" borderId="0" xfId="118" applyNumberFormat="1" applyFont="1" applyFill="1" applyBorder="1" applyAlignment="1">
      <alignment horizontal="left" vertical="center" wrapText="1"/>
    </xf>
    <xf numFmtId="168" fontId="79" fillId="0" borderId="0" xfId="118" applyNumberFormat="1" applyFont="1" applyFill="1" applyBorder="1" applyAlignment="1">
      <alignment horizontal="center" vertical="center"/>
    </xf>
    <xf numFmtId="168" fontId="54" fillId="0" borderId="0" xfId="118" applyNumberFormat="1" applyFont="1" applyFill="1" applyBorder="1" applyAlignment="1">
      <alignment horizontal="left" vertical="center" wrapText="1"/>
    </xf>
    <xf numFmtId="9" fontId="54" fillId="0" borderId="0" xfId="127" applyFont="1" applyFill="1" applyBorder="1" applyAlignment="1">
      <alignment vertical="center"/>
    </xf>
    <xf numFmtId="188" fontId="54" fillId="0" borderId="0" xfId="118" applyNumberFormat="1" applyFont="1" applyFill="1" applyBorder="1" applyAlignment="1">
      <alignment vertical="center"/>
    </xf>
    <xf numFmtId="43" fontId="54" fillId="0" borderId="0" xfId="118" applyNumberFormat="1" applyFont="1" applyFill="1" applyBorder="1" applyAlignment="1">
      <alignment vertical="center"/>
    </xf>
    <xf numFmtId="168" fontId="79" fillId="0" borderId="0" xfId="118" applyNumberFormat="1" applyFont="1" applyFill="1" applyBorder="1" applyAlignment="1">
      <alignment vertical="center"/>
    </xf>
    <xf numFmtId="168" fontId="50" fillId="0" borderId="1" xfId="118" applyNumberFormat="1" applyFont="1" applyFill="1" applyBorder="1" applyAlignment="1">
      <alignment vertical="center"/>
    </xf>
    <xf numFmtId="168" fontId="54" fillId="0" borderId="7" xfId="118" applyNumberFormat="1" applyFont="1" applyFill="1" applyBorder="1" applyAlignment="1">
      <alignment vertical="center"/>
    </xf>
    <xf numFmtId="168" fontId="54" fillId="0" borderId="1" xfId="118" applyNumberFormat="1" applyFont="1" applyFill="1" applyBorder="1" applyAlignment="1">
      <alignment vertical="center"/>
    </xf>
    <xf numFmtId="43" fontId="54" fillId="0" borderId="0" xfId="118" applyFont="1" applyFill="1" applyBorder="1" applyAlignment="1">
      <alignment vertical="center"/>
    </xf>
    <xf numFmtId="168" fontId="54" fillId="0" borderId="1" xfId="72" applyNumberFormat="1" applyFont="1" applyFill="1" applyBorder="1" applyAlignment="1"/>
    <xf numFmtId="9" fontId="54" fillId="0" borderId="1" xfId="123" applyFont="1" applyFill="1" applyBorder="1" applyAlignment="1">
      <alignment horizontal="center" vertical="top"/>
    </xf>
    <xf numFmtId="168" fontId="54" fillId="0" borderId="2" xfId="125" applyNumberFormat="1" applyFont="1" applyBorder="1"/>
    <xf numFmtId="0" fontId="84" fillId="0" borderId="0" xfId="128" applyFont="1"/>
    <xf numFmtId="0" fontId="17" fillId="0" borderId="0" xfId="128" applyFont="1"/>
    <xf numFmtId="0" fontId="61" fillId="0" borderId="0" xfId="128" applyFont="1"/>
    <xf numFmtId="0" fontId="18" fillId="0" borderId="10" xfId="128" applyFont="1" applyBorder="1" applyAlignment="1">
      <alignment horizontal="center" vertical="center"/>
    </xf>
    <xf numFmtId="168" fontId="17" fillId="0" borderId="10" xfId="128" applyNumberFormat="1" applyFont="1" applyBorder="1"/>
    <xf numFmtId="168" fontId="4" fillId="4" borderId="10" xfId="125" applyNumberFormat="1" applyFont="1" applyFill="1" applyBorder="1"/>
    <xf numFmtId="0" fontId="17" fillId="0" borderId="10" xfId="128" applyFont="1" applyBorder="1"/>
    <xf numFmtId="168" fontId="17" fillId="0" borderId="0" xfId="128" applyNumberFormat="1" applyFont="1"/>
    <xf numFmtId="43" fontId="17" fillId="0" borderId="0" xfId="128" applyNumberFormat="1" applyFont="1"/>
    <xf numFmtId="0" fontId="17" fillId="0" borderId="0" xfId="128" applyFont="1" applyAlignment="1">
      <alignment horizontal="center"/>
    </xf>
    <xf numFmtId="168" fontId="18" fillId="0" borderId="10" xfId="128" applyNumberFormat="1" applyFont="1" applyBorder="1"/>
    <xf numFmtId="168" fontId="18" fillId="0" borderId="42" xfId="125" applyNumberFormat="1" applyFont="1" applyBorder="1"/>
    <xf numFmtId="43" fontId="4" fillId="0" borderId="10" xfId="125" applyNumberFormat="1" applyFont="1" applyBorder="1"/>
    <xf numFmtId="168" fontId="4" fillId="0" borderId="3" xfId="125" applyNumberFormat="1" applyFont="1" applyBorder="1"/>
    <xf numFmtId="168" fontId="4" fillId="0" borderId="0" xfId="125" applyNumberFormat="1" applyFont="1"/>
    <xf numFmtId="0" fontId="17" fillId="0" borderId="0" xfId="128" applyFont="1" applyBorder="1"/>
    <xf numFmtId="168" fontId="4" fillId="0" borderId="0" xfId="125" applyNumberFormat="1" applyFont="1" applyBorder="1"/>
    <xf numFmtId="168" fontId="4" fillId="0" borderId="0" xfId="125" applyNumberFormat="1" applyFont="1" applyFill="1" applyBorder="1"/>
    <xf numFmtId="168" fontId="17" fillId="0" borderId="0" xfId="125" applyNumberFormat="1" applyFont="1" applyFill="1" applyBorder="1"/>
    <xf numFmtId="168" fontId="17" fillId="0" borderId="0" xfId="125" applyNumberFormat="1" applyFont="1" applyBorder="1"/>
    <xf numFmtId="0" fontId="17" fillId="0" borderId="0" xfId="128" applyFont="1" applyFill="1" applyBorder="1"/>
    <xf numFmtId="0" fontId="0" fillId="0" borderId="0" xfId="0" applyFont="1" applyFill="1" applyAlignment="1"/>
    <xf numFmtId="168" fontId="50" fillId="0" borderId="39" xfId="125" applyNumberFormat="1" applyFont="1" applyBorder="1"/>
    <xf numFmtId="0" fontId="4" fillId="0" borderId="0" xfId="0" applyFont="1" applyFill="1" applyBorder="1" applyAlignment="1">
      <alignment horizontal="left" vertical="top" wrapText="1"/>
    </xf>
    <xf numFmtId="0" fontId="4" fillId="0" borderId="0" xfId="0" applyFont="1" applyFill="1" applyBorder="1" applyAlignment="1">
      <alignment horizontal="center" vertical="top"/>
    </xf>
    <xf numFmtId="0" fontId="4" fillId="0" borderId="0" xfId="0" applyFont="1" applyFill="1" applyBorder="1" applyAlignment="1">
      <alignment horizontal="center" vertical="top"/>
    </xf>
    <xf numFmtId="39" fontId="4" fillId="4" borderId="0" xfId="0" applyNumberFormat="1" applyFont="1" applyFill="1" applyAlignment="1" applyProtection="1">
      <alignment vertical="top"/>
    </xf>
    <xf numFmtId="0" fontId="4" fillId="4" borderId="0" xfId="0" applyFont="1" applyFill="1" applyAlignment="1" applyProtection="1">
      <alignment vertical="top"/>
    </xf>
    <xf numFmtId="168" fontId="4" fillId="4" borderId="0" xfId="0" applyNumberFormat="1" applyFont="1" applyFill="1" applyAlignment="1" applyProtection="1">
      <alignment vertical="top"/>
    </xf>
    <xf numFmtId="0" fontId="4" fillId="4" borderId="0" xfId="0" applyNumberFormat="1" applyFont="1" applyFill="1" applyAlignment="1" applyProtection="1">
      <alignment horizontal="center" vertical="top"/>
    </xf>
    <xf numFmtId="168" fontId="5" fillId="4" borderId="0" xfId="2" applyNumberFormat="1" applyFont="1" applyFill="1" applyBorder="1" applyAlignment="1">
      <alignment horizontal="center" vertical="top" wrapText="1"/>
    </xf>
    <xf numFmtId="0" fontId="4" fillId="4" borderId="0" xfId="0" applyFont="1" applyFill="1" applyBorder="1" applyAlignment="1">
      <alignment horizontal="left" vertical="top" wrapText="1"/>
    </xf>
    <xf numFmtId="168" fontId="4" fillId="4" borderId="0" xfId="2" applyNumberFormat="1" applyFont="1" applyFill="1" applyBorder="1" applyAlignment="1">
      <alignment horizontal="center" vertical="top" wrapText="1"/>
    </xf>
    <xf numFmtId="43" fontId="5" fillId="4" borderId="0" xfId="2" applyFont="1" applyFill="1" applyBorder="1" applyAlignment="1">
      <alignment horizontal="center" vertical="top" wrapText="1"/>
    </xf>
    <xf numFmtId="168" fontId="4" fillId="4" borderId="0" xfId="4" applyNumberFormat="1" applyFont="1" applyFill="1" applyBorder="1" applyAlignment="1">
      <alignment horizontal="left" vertical="top" wrapText="1"/>
    </xf>
    <xf numFmtId="43" fontId="4" fillId="4" borderId="0" xfId="2" applyFont="1" applyFill="1" applyBorder="1" applyAlignment="1">
      <alignment horizontal="center" vertical="top" wrapText="1"/>
    </xf>
    <xf numFmtId="43" fontId="4" fillId="4" borderId="0" xfId="4" applyNumberFormat="1" applyFont="1" applyFill="1" applyBorder="1" applyAlignment="1">
      <alignment horizontal="left" vertical="top" wrapText="1"/>
    </xf>
    <xf numFmtId="49" fontId="4" fillId="0" borderId="0" xfId="4" applyNumberFormat="1" applyFont="1" applyFill="1" applyBorder="1" applyAlignment="1">
      <alignment horizontal="center"/>
    </xf>
    <xf numFmtId="49" fontId="4" fillId="0" borderId="0" xfId="4" quotePrefix="1" applyNumberFormat="1" applyFont="1" applyFill="1" applyBorder="1" applyAlignment="1">
      <alignment horizontal="center"/>
    </xf>
    <xf numFmtId="168" fontId="5" fillId="0" borderId="0" xfId="1" applyNumberFormat="1" applyFont="1" applyFill="1" applyBorder="1" applyAlignment="1">
      <alignment vertical="top"/>
    </xf>
    <xf numFmtId="168" fontId="0" fillId="0" borderId="0" xfId="1" applyNumberFormat="1" applyFont="1" applyFill="1" applyBorder="1" applyAlignment="1">
      <alignment vertical="top"/>
    </xf>
    <xf numFmtId="0" fontId="5" fillId="0" borderId="0" xfId="0" applyNumberFormat="1" applyFont="1" applyFill="1" applyAlignment="1" applyProtection="1">
      <alignment vertical="top"/>
    </xf>
    <xf numFmtId="0" fontId="4" fillId="0" borderId="0" xfId="0" applyFont="1" applyFill="1" applyBorder="1" applyAlignment="1">
      <alignment horizontal="justify" vertical="top" wrapText="1"/>
    </xf>
    <xf numFmtId="10" fontId="5" fillId="4" borderId="4" xfId="123" applyNumberFormat="1" applyFont="1" applyFill="1" applyBorder="1" applyAlignment="1">
      <alignment horizontal="right" vertical="top" wrapText="1"/>
    </xf>
    <xf numFmtId="10" fontId="5" fillId="4" borderId="0" xfId="123" applyNumberFormat="1" applyFont="1" applyFill="1" applyBorder="1" applyAlignment="1">
      <alignment horizontal="right" vertical="top" wrapText="1"/>
    </xf>
    <xf numFmtId="10" fontId="4" fillId="4" borderId="0" xfId="0" applyNumberFormat="1" applyFont="1" applyFill="1" applyAlignment="1" applyProtection="1">
      <alignment vertical="top"/>
    </xf>
    <xf numFmtId="10" fontId="5" fillId="4" borderId="7" xfId="123" applyNumberFormat="1" applyFont="1" applyFill="1" applyBorder="1" applyAlignment="1">
      <alignment horizontal="right" vertical="top" wrapText="1"/>
    </xf>
    <xf numFmtId="10" fontId="5" fillId="4" borderId="3" xfId="123" applyNumberFormat="1" applyFont="1" applyFill="1" applyBorder="1" applyAlignment="1">
      <alignment horizontal="right" vertical="top" wrapText="1"/>
    </xf>
    <xf numFmtId="168" fontId="0" fillId="0" borderId="4" xfId="1" applyNumberFormat="1" applyFont="1" applyFill="1" applyBorder="1" applyAlignment="1"/>
    <xf numFmtId="168" fontId="5" fillId="0" borderId="4" xfId="1" applyNumberFormat="1" applyFont="1" applyFill="1" applyBorder="1" applyAlignment="1"/>
    <xf numFmtId="168" fontId="32" fillId="0" borderId="0" xfId="72" applyNumberFormat="1" applyFont="1" applyFill="1" applyBorder="1" applyAlignment="1">
      <alignment vertical="top"/>
    </xf>
    <xf numFmtId="0" fontId="49" fillId="0" borderId="0" xfId="0" applyFont="1" applyFill="1" applyAlignment="1">
      <alignment horizontal="left" vertical="center"/>
    </xf>
    <xf numFmtId="0" fontId="4" fillId="0" borderId="59" xfId="65" applyFont="1" applyFill="1" applyBorder="1" applyAlignment="1">
      <alignment horizontal="center" vertical="center"/>
    </xf>
    <xf numFmtId="39" fontId="4" fillId="0" borderId="0" xfId="61" applyNumberFormat="1" applyFont="1" applyFill="1" applyAlignment="1">
      <alignment horizontal="left" vertical="center" wrapText="1"/>
    </xf>
    <xf numFmtId="10" fontId="4" fillId="4" borderId="4" xfId="123" applyNumberFormat="1" applyFont="1" applyFill="1" applyBorder="1" applyAlignment="1">
      <alignment horizontal="right" vertical="top" wrapText="1"/>
    </xf>
    <xf numFmtId="10" fontId="4" fillId="4" borderId="3" xfId="123" applyNumberFormat="1" applyFont="1" applyFill="1" applyBorder="1" applyAlignment="1">
      <alignment horizontal="right" vertical="top" wrapText="1"/>
    </xf>
    <xf numFmtId="10" fontId="4" fillId="4" borderId="0" xfId="123" applyNumberFormat="1" applyFont="1" applyFill="1" applyBorder="1" applyAlignment="1">
      <alignment horizontal="right" vertical="top" wrapText="1"/>
    </xf>
    <xf numFmtId="10" fontId="4" fillId="4" borderId="7" xfId="123" applyNumberFormat="1" applyFont="1" applyFill="1" applyBorder="1" applyAlignment="1">
      <alignment horizontal="right" vertical="top" wrapText="1"/>
    </xf>
    <xf numFmtId="0" fontId="50" fillId="0" borderId="0" xfId="97" applyFont="1" applyFill="1"/>
    <xf numFmtId="0" fontId="5" fillId="4" borderId="0" xfId="65" applyFont="1" applyFill="1" applyAlignment="1">
      <alignment vertical="center"/>
    </xf>
    <xf numFmtId="0" fontId="17" fillId="0" borderId="0" xfId="113" applyFont="1"/>
    <xf numFmtId="0" fontId="63" fillId="0" borderId="0" xfId="113" applyFont="1" applyAlignment="1">
      <alignment horizontal="justify"/>
    </xf>
    <xf numFmtId="0" fontId="17" fillId="0" borderId="0" xfId="113" applyFont="1" applyAlignment="1">
      <alignment horizontal="distributed"/>
    </xf>
    <xf numFmtId="0" fontId="61" fillId="0" borderId="0" xfId="113" applyFont="1" applyAlignment="1">
      <alignment horizontal="center"/>
    </xf>
    <xf numFmtId="0" fontId="54" fillId="0" borderId="56" xfId="130" applyFont="1" applyBorder="1" applyAlignment="1">
      <alignment horizontal="center" vertical="center"/>
    </xf>
    <xf numFmtId="0" fontId="54" fillId="0" borderId="53" xfId="130" applyFont="1" applyBorder="1" applyAlignment="1">
      <alignment horizontal="center" vertical="center"/>
    </xf>
    <xf numFmtId="0" fontId="50" fillId="0" borderId="47" xfId="130" applyFont="1" applyBorder="1" applyAlignment="1">
      <alignment horizontal="left"/>
    </xf>
    <xf numFmtId="0" fontId="50" fillId="0" borderId="44" xfId="130" applyFont="1" applyBorder="1" applyAlignment="1">
      <alignment horizontal="left"/>
    </xf>
    <xf numFmtId="168" fontId="5" fillId="4" borderId="15" xfId="1" applyNumberFormat="1" applyFont="1" applyFill="1" applyBorder="1" applyAlignment="1">
      <alignment horizontal="center" vertical="center"/>
    </xf>
    <xf numFmtId="168" fontId="5" fillId="4" borderId="16" xfId="1" applyNumberFormat="1" applyFont="1" applyFill="1" applyBorder="1" applyAlignment="1">
      <alignment horizontal="center" vertical="center"/>
    </xf>
    <xf numFmtId="168" fontId="5" fillId="4" borderId="14" xfId="1" applyNumberFormat="1" applyFont="1" applyFill="1" applyBorder="1" applyAlignment="1">
      <alignment horizontal="center" vertical="center" wrapText="1"/>
    </xf>
    <xf numFmtId="168" fontId="4" fillId="4" borderId="17" xfId="1" applyNumberFormat="1" applyFont="1" applyFill="1" applyBorder="1" applyAlignment="1">
      <alignment horizontal="center" vertical="center" wrapText="1"/>
    </xf>
    <xf numFmtId="168" fontId="5" fillId="4" borderId="26" xfId="1" applyNumberFormat="1" applyFont="1" applyFill="1" applyBorder="1" applyAlignment="1">
      <alignment horizontal="center" vertical="center" wrapText="1"/>
    </xf>
    <xf numFmtId="168" fontId="5" fillId="4" borderId="27" xfId="1" applyNumberFormat="1" applyFont="1" applyFill="1" applyBorder="1" applyAlignment="1">
      <alignment horizontal="center" vertical="center" wrapText="1"/>
    </xf>
    <xf numFmtId="168" fontId="5" fillId="4" borderId="15" xfId="1" applyNumberFormat="1" applyFont="1" applyFill="1" applyBorder="1" applyAlignment="1">
      <alignment horizontal="center" vertical="center" wrapText="1"/>
    </xf>
    <xf numFmtId="168" fontId="5" fillId="4" borderId="16" xfId="1" applyNumberFormat="1" applyFont="1" applyFill="1" applyBorder="1" applyAlignment="1">
      <alignment horizontal="center" vertical="center" wrapText="1"/>
    </xf>
    <xf numFmtId="168" fontId="19" fillId="4" borderId="0" xfId="1" applyNumberFormat="1" applyFont="1" applyFill="1" applyAlignment="1">
      <alignment horizontal="center"/>
    </xf>
    <xf numFmtId="168" fontId="5" fillId="4" borderId="21" xfId="1" applyNumberFormat="1" applyFont="1" applyFill="1" applyBorder="1" applyAlignment="1">
      <alignment horizontal="center" vertical="center" wrapText="1"/>
    </xf>
    <xf numFmtId="0" fontId="14" fillId="0" borderId="0" xfId="14" applyFont="1" applyFill="1" applyBorder="1" applyAlignment="1">
      <alignment horizontal="center" vertical="top"/>
    </xf>
    <xf numFmtId="168" fontId="5" fillId="0" borderId="15" xfId="1" applyNumberFormat="1" applyFont="1" applyFill="1" applyBorder="1" applyAlignment="1">
      <alignment horizontal="center" vertical="center"/>
    </xf>
    <xf numFmtId="168" fontId="5" fillId="0" borderId="16" xfId="1" applyNumberFormat="1" applyFont="1" applyFill="1" applyBorder="1" applyAlignment="1">
      <alignment horizontal="center" vertical="center"/>
    </xf>
    <xf numFmtId="168" fontId="19" fillId="0" borderId="0" xfId="1" applyNumberFormat="1" applyFont="1" applyFill="1" applyAlignment="1">
      <alignment horizontal="center"/>
    </xf>
    <xf numFmtId="168" fontId="50" fillId="0" borderId="0" xfId="1" applyNumberFormat="1" applyFont="1" applyFill="1" applyAlignment="1">
      <alignment horizontal="center"/>
    </xf>
    <xf numFmtId="168" fontId="5" fillId="0" borderId="14" xfId="1" applyNumberFormat="1" applyFont="1" applyFill="1" applyBorder="1" applyAlignment="1">
      <alignment horizontal="center" vertical="center" wrapText="1"/>
    </xf>
    <xf numFmtId="168" fontId="4" fillId="0" borderId="17" xfId="1" applyNumberFormat="1" applyFont="1" applyFill="1" applyBorder="1" applyAlignment="1">
      <alignment horizontal="center" vertical="center" wrapText="1"/>
    </xf>
    <xf numFmtId="168" fontId="5" fillId="0" borderId="26" xfId="1" applyNumberFormat="1" applyFont="1" applyFill="1" applyBorder="1" applyAlignment="1">
      <alignment horizontal="center" vertical="center" wrapText="1"/>
    </xf>
    <xf numFmtId="168" fontId="5" fillId="0" borderId="27" xfId="1" applyNumberFormat="1" applyFont="1" applyFill="1" applyBorder="1" applyAlignment="1">
      <alignment horizontal="center" vertical="center" wrapText="1"/>
    </xf>
    <xf numFmtId="168" fontId="5" fillId="0" borderId="15" xfId="1" applyNumberFormat="1" applyFont="1" applyFill="1" applyBorder="1" applyAlignment="1">
      <alignment horizontal="center" vertical="center" wrapText="1"/>
    </xf>
    <xf numFmtId="168" fontId="5" fillId="0" borderId="16" xfId="1" applyNumberFormat="1" applyFont="1" applyFill="1" applyBorder="1" applyAlignment="1">
      <alignment horizontal="center" vertical="center" wrapText="1"/>
    </xf>
    <xf numFmtId="39" fontId="4" fillId="0" borderId="0" xfId="61" applyNumberFormat="1" applyFont="1" applyFill="1" applyAlignment="1">
      <alignment horizontal="left" vertical="center" wrapText="1"/>
    </xf>
    <xf numFmtId="39" fontId="5" fillId="0" borderId="0" xfId="62" applyNumberFormat="1" applyFont="1" applyFill="1" applyAlignment="1" applyProtection="1">
      <alignment horizontal="left"/>
    </xf>
    <xf numFmtId="39" fontId="4" fillId="4" borderId="0" xfId="61" applyNumberFormat="1" applyFont="1" applyFill="1" applyAlignment="1">
      <alignment horizontal="left" vertical="center" wrapText="1"/>
    </xf>
    <xf numFmtId="39" fontId="5" fillId="4" borderId="0" xfId="61" applyNumberFormat="1" applyFont="1" applyFill="1" applyAlignment="1" applyProtection="1">
      <alignment horizontal="center" vertical="center" shrinkToFit="1"/>
    </xf>
    <xf numFmtId="39" fontId="49" fillId="0" borderId="0" xfId="65" applyNumberFormat="1" applyFont="1" applyFill="1" applyAlignment="1"/>
    <xf numFmtId="0" fontId="49" fillId="0" borderId="0" xfId="65" applyFont="1" applyFill="1" applyAlignment="1"/>
    <xf numFmtId="39" fontId="9" fillId="0" borderId="0" xfId="63" applyNumberFormat="1" applyFont="1" applyAlignment="1" applyProtection="1">
      <alignment horizontal="left"/>
    </xf>
    <xf numFmtId="0" fontId="5" fillId="0" borderId="0" xfId="62" quotePrefix="1" applyFont="1" applyAlignment="1">
      <alignment horizontal="center" vertical="center" wrapText="1"/>
    </xf>
    <xf numFmtId="0" fontId="5" fillId="0" borderId="10" xfId="62" applyFont="1" applyBorder="1" applyAlignment="1">
      <alignment horizontal="center" vertical="center" wrapText="1"/>
    </xf>
    <xf numFmtId="0" fontId="5" fillId="0" borderId="10" xfId="62" applyFont="1" applyBorder="1" applyAlignment="1">
      <alignment horizontal="center" vertical="center"/>
    </xf>
    <xf numFmtId="0" fontId="5" fillId="0" borderId="38" xfId="62" applyFont="1" applyBorder="1" applyAlignment="1">
      <alignment horizontal="center" vertical="center" wrapText="1"/>
    </xf>
    <xf numFmtId="0" fontId="5" fillId="0" borderId="39" xfId="62" applyFont="1" applyBorder="1" applyAlignment="1">
      <alignment horizontal="center" vertical="center" wrapText="1"/>
    </xf>
    <xf numFmtId="0" fontId="5" fillId="0" borderId="6" xfId="62" applyFont="1" applyBorder="1" applyAlignment="1">
      <alignment horizontal="center" vertical="center" wrapText="1"/>
    </xf>
    <xf numFmtId="0" fontId="5" fillId="0" borderId="8" xfId="62" applyFont="1" applyBorder="1" applyAlignment="1">
      <alignment horizontal="center" vertical="center" wrapText="1"/>
    </xf>
    <xf numFmtId="0" fontId="5" fillId="0" borderId="10" xfId="64" applyFont="1" applyBorder="1" applyAlignment="1">
      <alignment horizontal="center" vertical="center"/>
    </xf>
    <xf numFmtId="0" fontId="4" fillId="0" borderId="10" xfId="64" applyFont="1" applyBorder="1" applyAlignment="1">
      <alignment horizontal="center" vertical="center"/>
    </xf>
    <xf numFmtId="0" fontId="5" fillId="0" borderId="41" xfId="64" applyFont="1" applyBorder="1" applyAlignment="1">
      <alignment horizontal="center" vertical="center"/>
    </xf>
    <xf numFmtId="0" fontId="5" fillId="0" borderId="9" xfId="64" applyFont="1" applyBorder="1" applyAlignment="1">
      <alignment horizontal="center" vertical="center"/>
    </xf>
    <xf numFmtId="0" fontId="4" fillId="0" borderId="41" xfId="64" applyFont="1" applyBorder="1" applyAlignment="1">
      <alignment horizontal="center" vertical="center"/>
    </xf>
    <xf numFmtId="0" fontId="4" fillId="0" borderId="9" xfId="64" applyFont="1" applyBorder="1" applyAlignment="1">
      <alignment horizontal="center" vertical="center"/>
    </xf>
    <xf numFmtId="0" fontId="5" fillId="0" borderId="4" xfId="64" applyFont="1" applyBorder="1" applyAlignment="1">
      <alignment horizontal="center" vertical="center"/>
    </xf>
    <xf numFmtId="0" fontId="5" fillId="0" borderId="2" xfId="64" applyFont="1" applyBorder="1" applyAlignment="1">
      <alignment horizontal="center" vertical="center"/>
    </xf>
    <xf numFmtId="0" fontId="5" fillId="0" borderId="3" xfId="64" applyFont="1" applyBorder="1" applyAlignment="1">
      <alignment horizontal="center" vertical="center"/>
    </xf>
    <xf numFmtId="0" fontId="4" fillId="0" borderId="4" xfId="64" applyFont="1" applyBorder="1" applyAlignment="1">
      <alignment horizontal="center" vertical="center"/>
    </xf>
    <xf numFmtId="0" fontId="4" fillId="0" borderId="2" xfId="64" applyFont="1" applyBorder="1" applyAlignment="1">
      <alignment horizontal="center" vertical="center"/>
    </xf>
    <xf numFmtId="0" fontId="4" fillId="0" borderId="3" xfId="64" applyFont="1" applyBorder="1" applyAlignment="1">
      <alignment horizontal="center" vertical="center"/>
    </xf>
    <xf numFmtId="0" fontId="5" fillId="0" borderId="4" xfId="64" applyFont="1" applyBorder="1" applyAlignment="1">
      <alignment horizontal="center" vertical="center" wrapText="1"/>
    </xf>
    <xf numFmtId="0" fontId="5" fillId="0" borderId="3" xfId="64" applyFont="1" applyBorder="1" applyAlignment="1">
      <alignment horizontal="center" vertical="center" wrapText="1"/>
    </xf>
    <xf numFmtId="0" fontId="36" fillId="0" borderId="14" xfId="64" applyFont="1" applyBorder="1" applyAlignment="1">
      <alignment horizontal="center" vertical="center" wrapText="1"/>
    </xf>
    <xf numFmtId="0" fontId="34" fillId="0" borderId="33" xfId="61" applyFont="1" applyBorder="1" applyAlignment="1">
      <alignment horizontal="center" vertical="center" wrapText="1"/>
    </xf>
    <xf numFmtId="0" fontId="36" fillId="0" borderId="33" xfId="64" applyFont="1" applyBorder="1" applyAlignment="1">
      <alignment horizontal="center" vertical="center" wrapText="1"/>
    </xf>
    <xf numFmtId="0" fontId="4" fillId="0" borderId="4" xfId="64" applyFont="1" applyBorder="1" applyAlignment="1">
      <alignment horizontal="center" vertical="center" wrapText="1"/>
    </xf>
    <xf numFmtId="0" fontId="4" fillId="0" borderId="3" xfId="64" applyFont="1" applyBorder="1" applyAlignment="1">
      <alignment horizontal="center" vertical="center" wrapText="1"/>
    </xf>
    <xf numFmtId="0" fontId="4" fillId="0" borderId="0" xfId="0" applyFont="1" applyFill="1" applyBorder="1" applyAlignment="1">
      <alignment horizontal="center" vertical="top"/>
    </xf>
    <xf numFmtId="0" fontId="4" fillId="0" borderId="0" xfId="0" applyFont="1" applyFill="1" applyBorder="1" applyAlignment="1">
      <alignment horizontal="justify" vertical="top" wrapText="1"/>
    </xf>
    <xf numFmtId="0" fontId="4" fillId="0" borderId="0" xfId="72" applyNumberFormat="1" applyFont="1" applyFill="1" applyBorder="1" applyAlignment="1">
      <alignment horizontal="justify" vertical="top" wrapText="1"/>
    </xf>
    <xf numFmtId="0" fontId="4" fillId="0" borderId="0" xfId="65" applyFont="1" applyFill="1" applyBorder="1" applyAlignment="1">
      <alignment horizontal="justify" vertical="top" wrapText="1"/>
    </xf>
    <xf numFmtId="0" fontId="4" fillId="0" borderId="0" xfId="72" applyNumberFormat="1" applyFont="1" applyFill="1" applyBorder="1" applyAlignment="1">
      <alignment horizontal="left" vertical="top" wrapText="1"/>
    </xf>
    <xf numFmtId="0" fontId="5" fillId="0" borderId="0" xfId="0" applyFont="1" applyFill="1" applyBorder="1" applyAlignment="1">
      <alignment horizontal="center" vertical="center" wrapText="1"/>
    </xf>
    <xf numFmtId="39" fontId="4" fillId="4" borderId="0" xfId="0" applyNumberFormat="1" applyFont="1" applyFill="1" applyAlignment="1" applyProtection="1">
      <alignment horizontal="justify" vertical="top"/>
    </xf>
    <xf numFmtId="179" fontId="5" fillId="0" borderId="59" xfId="61" applyNumberFormat="1" applyFont="1" applyFill="1" applyBorder="1" applyAlignment="1">
      <alignment horizontal="center" vertical="center"/>
    </xf>
    <xf numFmtId="0" fontId="5" fillId="0" borderId="59" xfId="61" applyFont="1" applyFill="1" applyBorder="1" applyAlignment="1">
      <alignment horizontal="center" vertical="center"/>
    </xf>
    <xf numFmtId="4" fontId="4" fillId="0" borderId="0" xfId="9" applyNumberFormat="1" applyFont="1" applyFill="1" applyBorder="1" applyAlignment="1">
      <alignment horizontal="justify" vertical="justify"/>
    </xf>
    <xf numFmtId="39" fontId="4" fillId="0" borderId="0" xfId="0" applyNumberFormat="1" applyFont="1" applyFill="1" applyAlignment="1" applyProtection="1">
      <alignment horizontal="justify" vertical="justify" wrapText="1"/>
    </xf>
    <xf numFmtId="0" fontId="4" fillId="4" borderId="0" xfId="61" applyFont="1" applyFill="1" applyBorder="1" applyAlignment="1">
      <alignment horizontal="left" vertical="top" wrapText="1"/>
    </xf>
    <xf numFmtId="0" fontId="4" fillId="0" borderId="0" xfId="0" applyFont="1" applyFill="1" applyBorder="1" applyAlignment="1">
      <alignment horizontal="left" vertical="top" wrapText="1"/>
    </xf>
    <xf numFmtId="0" fontId="5" fillId="0" borderId="0" xfId="0" applyFont="1" applyFill="1" applyBorder="1" applyAlignment="1">
      <alignment horizontal="left" vertical="center" wrapText="1"/>
    </xf>
    <xf numFmtId="43" fontId="4" fillId="0" borderId="0" xfId="1" applyFont="1" applyFill="1" applyBorder="1" applyAlignment="1">
      <alignment horizontal="center" vertical="top" wrapText="1"/>
    </xf>
    <xf numFmtId="9" fontId="4" fillId="0" borderId="0" xfId="0" applyNumberFormat="1" applyFont="1" applyFill="1" applyBorder="1" applyAlignment="1">
      <alignment horizontal="center" vertical="top" wrapText="1"/>
    </xf>
    <xf numFmtId="0" fontId="4" fillId="0" borderId="0" xfId="0" applyFont="1" applyFill="1" applyBorder="1" applyAlignment="1">
      <alignment horizontal="center" vertical="top" wrapText="1"/>
    </xf>
    <xf numFmtId="191" fontId="4" fillId="0" borderId="0" xfId="123" applyNumberFormat="1" applyFont="1" applyFill="1" applyBorder="1" applyAlignment="1">
      <alignment horizontal="center" vertical="top" wrapText="1"/>
    </xf>
    <xf numFmtId="10" fontId="4" fillId="0" borderId="0" xfId="123" applyNumberFormat="1" applyFont="1" applyFill="1" applyBorder="1" applyAlignment="1">
      <alignment horizontal="center" vertical="center" wrapText="1"/>
    </xf>
    <xf numFmtId="43" fontId="5" fillId="0" borderId="28" xfId="1" applyFont="1" applyFill="1" applyBorder="1" applyAlignment="1">
      <alignment horizontal="center" vertical="top"/>
    </xf>
    <xf numFmtId="43" fontId="5" fillId="0" borderId="0" xfId="1" applyFont="1" applyFill="1" applyAlignment="1">
      <alignment horizontal="center" vertical="top"/>
    </xf>
    <xf numFmtId="39" fontId="9" fillId="4" borderId="0" xfId="61" applyNumberFormat="1" applyFont="1" applyFill="1" applyBorder="1" applyAlignment="1" applyProtection="1">
      <alignment horizontal="justify" vertical="top"/>
    </xf>
    <xf numFmtId="0" fontId="4" fillId="0" borderId="0" xfId="111" applyFont="1" applyAlignment="1">
      <alignment horizontal="justify" vertical="top" wrapText="1"/>
    </xf>
    <xf numFmtId="0" fontId="4" fillId="0" borderId="0" xfId="111" applyFont="1" applyAlignment="1">
      <alignment horizontal="left" vertical="center" wrapText="1"/>
    </xf>
    <xf numFmtId="0" fontId="4" fillId="0" borderId="0" xfId="106" applyFont="1" applyAlignment="1">
      <alignment horizontal="justify" vertical="top" wrapText="1"/>
    </xf>
    <xf numFmtId="0" fontId="5" fillId="0" borderId="41" xfId="65" applyFont="1" applyFill="1" applyBorder="1" applyAlignment="1">
      <alignment horizontal="center" vertical="center"/>
    </xf>
    <xf numFmtId="0" fontId="5" fillId="0" borderId="44" xfId="65" applyFont="1" applyFill="1" applyBorder="1" applyAlignment="1">
      <alignment horizontal="center" vertical="center"/>
    </xf>
    <xf numFmtId="0" fontId="5" fillId="0" borderId="38" xfId="65" applyFont="1" applyFill="1" applyBorder="1" applyAlignment="1">
      <alignment horizontal="center" vertical="center"/>
    </xf>
    <xf numFmtId="0" fontId="5" fillId="0" borderId="6" xfId="65" applyFont="1" applyFill="1" applyBorder="1" applyAlignment="1">
      <alignment horizontal="center" vertical="center"/>
    </xf>
    <xf numFmtId="0" fontId="4" fillId="0" borderId="4" xfId="65" applyFont="1" applyFill="1" applyBorder="1" applyAlignment="1">
      <alignment horizontal="center" vertical="center"/>
    </xf>
    <xf numFmtId="0" fontId="4" fillId="0" borderId="3" xfId="65" applyFont="1" applyFill="1" applyBorder="1" applyAlignment="1">
      <alignment horizontal="center" vertical="center"/>
    </xf>
    <xf numFmtId="0" fontId="5" fillId="0" borderId="9" xfId="65" applyFont="1" applyFill="1" applyBorder="1" applyAlignment="1">
      <alignment horizontal="center" vertical="center"/>
    </xf>
    <xf numFmtId="0" fontId="4" fillId="0" borderId="0" xfId="111" applyFont="1" applyFill="1" applyAlignment="1">
      <alignment horizontal="justify" vertical="top" wrapText="1"/>
    </xf>
    <xf numFmtId="0" fontId="19" fillId="0" borderId="41" xfId="128" applyFont="1" applyBorder="1" applyAlignment="1">
      <alignment horizontal="center"/>
    </xf>
    <xf numFmtId="0" fontId="19" fillId="0" borderId="9" xfId="128" applyFont="1" applyBorder="1" applyAlignment="1">
      <alignment horizontal="center"/>
    </xf>
    <xf numFmtId="0" fontId="19" fillId="0" borderId="44" xfId="128" applyFont="1" applyBorder="1" applyAlignment="1">
      <alignment horizontal="center"/>
    </xf>
    <xf numFmtId="0" fontId="63" fillId="0" borderId="41" xfId="128" applyFont="1" applyBorder="1" applyAlignment="1">
      <alignment horizontal="center"/>
    </xf>
    <xf numFmtId="0" fontId="63" fillId="0" borderId="9" xfId="128" applyFont="1" applyBorder="1" applyAlignment="1">
      <alignment horizontal="center"/>
    </xf>
    <xf numFmtId="0" fontId="63" fillId="0" borderId="44" xfId="128" applyFont="1" applyBorder="1" applyAlignment="1">
      <alignment horizontal="center"/>
    </xf>
    <xf numFmtId="39" fontId="83" fillId="0" borderId="0" xfId="118" applyNumberFormat="1" applyFont="1" applyFill="1" applyBorder="1" applyAlignment="1">
      <alignment horizontal="center" vertical="center" wrapText="1"/>
    </xf>
    <xf numFmtId="0" fontId="83" fillId="0" borderId="0" xfId="118" applyNumberFormat="1" applyFont="1" applyFill="1" applyBorder="1" applyAlignment="1">
      <alignment horizontal="center" vertical="center" wrapText="1"/>
    </xf>
    <xf numFmtId="0" fontId="63" fillId="0" borderId="0" xfId="118" applyNumberFormat="1" applyFont="1" applyFill="1" applyBorder="1" applyAlignment="1">
      <alignment horizontal="center" vertical="center"/>
    </xf>
    <xf numFmtId="0" fontId="50" fillId="0" borderId="0" xfId="118" applyNumberFormat="1" applyFont="1" applyFill="1" applyBorder="1" applyAlignment="1">
      <alignment horizontal="center" vertical="center" wrapText="1"/>
    </xf>
    <xf numFmtId="39" fontId="31" fillId="0" borderId="0" xfId="97" applyNumberFormat="1" applyFont="1" applyAlignment="1" applyProtection="1">
      <alignment horizontal="center"/>
    </xf>
    <xf numFmtId="0" fontId="5" fillId="0" borderId="0" xfId="97" applyFont="1" applyAlignment="1">
      <alignment horizontal="center"/>
    </xf>
    <xf numFmtId="0" fontId="5" fillId="0" borderId="14" xfId="97" applyFont="1" applyFill="1" applyBorder="1" applyAlignment="1" applyProtection="1">
      <alignment horizontal="center" vertical="center" wrapText="1"/>
    </xf>
    <xf numFmtId="0" fontId="5" fillId="0" borderId="33" xfId="97" applyFont="1" applyFill="1" applyBorder="1" applyAlignment="1" applyProtection="1">
      <alignment horizontal="center" vertical="center" wrapText="1"/>
    </xf>
    <xf numFmtId="0" fontId="5" fillId="0" borderId="15" xfId="97" applyFont="1" applyFill="1" applyBorder="1" applyAlignment="1" applyProtection="1">
      <alignment horizontal="center"/>
    </xf>
    <xf numFmtId="0" fontId="5" fillId="0" borderId="24" xfId="97" applyFont="1" applyFill="1" applyBorder="1" applyAlignment="1" applyProtection="1">
      <alignment horizontal="center"/>
    </xf>
    <xf numFmtId="0" fontId="4" fillId="0" borderId="38" xfId="64" applyFont="1" applyBorder="1" applyAlignment="1">
      <alignment horizontal="center" vertical="center" wrapText="1"/>
    </xf>
    <xf numFmtId="0" fontId="4" fillId="0" borderId="5" xfId="64" applyFont="1" applyBorder="1" applyAlignment="1">
      <alignment horizontal="center" vertical="center" wrapText="1"/>
    </xf>
    <xf numFmtId="0" fontId="4" fillId="0" borderId="6" xfId="64" applyFont="1" applyBorder="1" applyAlignment="1">
      <alignment horizontal="center" vertical="center" wrapText="1"/>
    </xf>
    <xf numFmtId="0" fontId="4" fillId="0" borderId="44" xfId="64" applyFont="1" applyBorder="1" applyAlignment="1">
      <alignment horizontal="center" vertical="center"/>
    </xf>
    <xf numFmtId="0" fontId="4" fillId="0" borderId="2" xfId="64" applyFont="1" applyBorder="1" applyAlignment="1">
      <alignment horizontal="center" vertical="center" wrapText="1"/>
    </xf>
    <xf numFmtId="0" fontId="5" fillId="0" borderId="8" xfId="104" applyFont="1" applyBorder="1" applyAlignment="1">
      <alignment horizontal="center"/>
    </xf>
    <xf numFmtId="0" fontId="4" fillId="0" borderId="8" xfId="104" applyFont="1" applyBorder="1" applyAlignment="1">
      <alignment horizontal="center"/>
    </xf>
    <xf numFmtId="0" fontId="4" fillId="0" borderId="0" xfId="104" applyFont="1" applyBorder="1" applyAlignment="1">
      <alignment horizontal="left" vertical="top" wrapText="1"/>
    </xf>
    <xf numFmtId="0" fontId="34" fillId="0" borderId="0" xfId="104" applyFont="1" applyAlignment="1">
      <alignment horizontal="justify"/>
    </xf>
    <xf numFmtId="0" fontId="60" fillId="0" borderId="0" xfId="108" applyNumberFormat="1" applyFont="1" applyFill="1" applyAlignment="1">
      <alignment horizontal="left"/>
    </xf>
  </cellXfs>
  <cellStyles count="132">
    <cellStyle name="_Working Segment Reporting1" xfId="15"/>
    <cellStyle name="=C:\WINNT\SYSTEM32\COMMAND.COM" xfId="16"/>
    <cellStyle name="=C:\WINNT\SYSTEM32\COMMAND.COM 2" xfId="17"/>
    <cellStyle name="=C:\WINNT35\SYSTEM32\COMMAND.COM" xfId="18"/>
    <cellStyle name="Comma" xfId="1" builtinId="3"/>
    <cellStyle name="Comma  - Style1" xfId="19"/>
    <cellStyle name="Comma  - Style2" xfId="20"/>
    <cellStyle name="Comma  - Style3" xfId="21"/>
    <cellStyle name="Comma  - Style4" xfId="22"/>
    <cellStyle name="Comma  - Style5" xfId="23"/>
    <cellStyle name="Comma  - Style6" xfId="24"/>
    <cellStyle name="Comma  - Style7" xfId="25"/>
    <cellStyle name="Comma  - Style8" xfId="26"/>
    <cellStyle name="Comma 10" xfId="2"/>
    <cellStyle name="Comma 11" xfId="114"/>
    <cellStyle name="Comma 12" xfId="117"/>
    <cellStyle name="Comma 13" xfId="67"/>
    <cellStyle name="Comma 14" xfId="119"/>
    <cellStyle name="Comma 14 2" xfId="3"/>
    <cellStyle name="Comma 15" xfId="125"/>
    <cellStyle name="Comma 16" xfId="131"/>
    <cellStyle name="Comma 2" xfId="4"/>
    <cellStyle name="Comma 2 11" xfId="5"/>
    <cellStyle name="Comma 2 2" xfId="74"/>
    <cellStyle name="Comma 2 2 2" xfId="75"/>
    <cellStyle name="Comma 2 3" xfId="76"/>
    <cellStyle name="Comma 2 3 2" xfId="77"/>
    <cellStyle name="Comma 2 4" xfId="78"/>
    <cellStyle name="Comma 2 5" xfId="124"/>
    <cellStyle name="Comma 3" xfId="6"/>
    <cellStyle name="Comma 3 2" xfId="13"/>
    <cellStyle name="Comma 3 3" xfId="112"/>
    <cellStyle name="Comma 3 4" xfId="118"/>
    <cellStyle name="Comma 4" xfId="68"/>
    <cellStyle name="Comma 5" xfId="72"/>
    <cellStyle name="Comma 5 2" xfId="79"/>
    <cellStyle name="Comma 5 3" xfId="80"/>
    <cellStyle name="Comma 5 4" xfId="81"/>
    <cellStyle name="Comma 5 5" xfId="82"/>
    <cellStyle name="Comma 6" xfId="83"/>
    <cellStyle name="Comma 7" xfId="84"/>
    <cellStyle name="Comma 7 2" xfId="85"/>
    <cellStyle name="Comma 8" xfId="86"/>
    <cellStyle name="Comma 9" xfId="87"/>
    <cellStyle name="CommaWIRR_pldt" xfId="27"/>
    <cellStyle name="Dezimal [0]_NEGS" xfId="28"/>
    <cellStyle name="Dezimal_NEGS" xfId="29"/>
    <cellStyle name="Euro" xfId="88"/>
    <cellStyle name="Euro 2" xfId="89"/>
    <cellStyle name="Euro 2 2" xfId="90"/>
    <cellStyle name="Euro 3" xfId="91"/>
    <cellStyle name="Euro 3 2" xfId="92"/>
    <cellStyle name="Euro 4" xfId="93"/>
    <cellStyle name="Euro 5" xfId="94"/>
    <cellStyle name="Euro 6" xfId="95"/>
    <cellStyle name="Excel Built-in Normal" xfId="30"/>
    <cellStyle name="Grey" xfId="31"/>
    <cellStyle name="Header1" xfId="32"/>
    <cellStyle name="Header2" xfId="33"/>
    <cellStyle name="Hyperlink" xfId="60" builtinId="8"/>
    <cellStyle name="Hyperlink 2" xfId="73"/>
    <cellStyle name="Hyperlink 2 2" xfId="96"/>
    <cellStyle name="Input [yellow]" xfId="34"/>
    <cellStyle name="Milliers [0]_pldt" xfId="35"/>
    <cellStyle name="Milliers_pldt" xfId="36"/>
    <cellStyle name="Monétaire [0]_pldt" xfId="37"/>
    <cellStyle name="Monétaire_pldt" xfId="38"/>
    <cellStyle name="Normal" xfId="0" builtinId="0"/>
    <cellStyle name="Normal - Style1" xfId="39"/>
    <cellStyle name="Normal - Style2" xfId="40"/>
    <cellStyle name="Normal - Style3" xfId="41"/>
    <cellStyle name="Normal - Style4" xfId="42"/>
    <cellStyle name="Normal - Style5" xfId="43"/>
    <cellStyle name="Normal - Style6" xfId="44"/>
    <cellStyle name="Normal - Style7" xfId="45"/>
    <cellStyle name="Normal - Style8" xfId="46"/>
    <cellStyle name="Normal 10" xfId="7"/>
    <cellStyle name="Normal 11" xfId="113"/>
    <cellStyle name="Normal 12" xfId="115"/>
    <cellStyle name="Normal 13" xfId="8"/>
    <cellStyle name="Normal 13 2" xfId="71"/>
    <cellStyle name="Normal 14" xfId="116"/>
    <cellStyle name="Normal 15" xfId="120"/>
    <cellStyle name="Normal 16" xfId="128"/>
    <cellStyle name="Normal 17" xfId="130"/>
    <cellStyle name="Normal 2" xfId="9"/>
    <cellStyle name="Normal 2 2" xfId="12"/>
    <cellStyle name="Normal 2 2 2" xfId="97"/>
    <cellStyle name="Normal 2 3" xfId="47"/>
    <cellStyle name="Normal 2 4" xfId="48"/>
    <cellStyle name="Normal 2 5" xfId="108"/>
    <cellStyle name="Normal 2_Bank Alfalah Leasing-1" xfId="105"/>
    <cellStyle name="Normal 20" xfId="49"/>
    <cellStyle name="Normal 3" xfId="10"/>
    <cellStyle name="Normal 3 2" xfId="106"/>
    <cellStyle name="Normal 3_GRAYAS Leasing -complete" xfId="107"/>
    <cellStyle name="Normal 4" xfId="14"/>
    <cellStyle name="Normal 4 2" xfId="121"/>
    <cellStyle name="Normal 5" xfId="61"/>
    <cellStyle name="Normal 5 2" xfId="65"/>
    <cellStyle name="Normal 6" xfId="70"/>
    <cellStyle name="Normal 6 2" xfId="109"/>
    <cellStyle name="Normal 7" xfId="69"/>
    <cellStyle name="Normal 8" xfId="104"/>
    <cellStyle name="Normal 9" xfId="11"/>
    <cellStyle name="Normal_1.2 AUDIT SCHEDULESs" xfId="122"/>
    <cellStyle name="Normal_Audited Accounts for the Year ended June 2007" xfId="62"/>
    <cellStyle name="Normal_FFC Parent Accounts 31 December 2005" xfId="110"/>
    <cellStyle name="Normal_MEL-Acc-07-ISCO" xfId="129"/>
    <cellStyle name="Normal_shams-99" xfId="103"/>
    <cellStyle name="Normal_Sheet1" xfId="64"/>
    <cellStyle name="Normal_Sheet1 2" xfId="111"/>
    <cellStyle name="Normal_SmmAccounts2003-final" xfId="126"/>
    <cellStyle name="Normal_Usman International" xfId="63"/>
    <cellStyle name="Note 2" xfId="98"/>
    <cellStyle name="Percent" xfId="123" builtinId="5"/>
    <cellStyle name="Percent [2]" xfId="50"/>
    <cellStyle name="Percent 2" xfId="66"/>
    <cellStyle name="Percent 2 2" xfId="99"/>
    <cellStyle name="Percent 3" xfId="100"/>
    <cellStyle name="Percent 4" xfId="101"/>
    <cellStyle name="Percent 5" xfId="102"/>
    <cellStyle name="Percent 6" xfId="127"/>
    <cellStyle name="Pourcentage_pldt" xfId="51"/>
    <cellStyle name="Standard_NEGS" xfId="52"/>
    <cellStyle name="Style 1" xfId="53"/>
    <cellStyle name="Tickmark" xfId="54"/>
    <cellStyle name="Tusental (0)_pldt" xfId="55"/>
    <cellStyle name="Tusental_pldt" xfId="56"/>
    <cellStyle name="v" xfId="57"/>
    <cellStyle name="Valuta (0)_pldt" xfId="58"/>
    <cellStyle name="Valuta_pldt" xfId="5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84" Type="http://schemas.openxmlformats.org/officeDocument/2006/relationships/externalLink" Target="externalLinks/externalLink58.xml"/><Relationship Id="rId89" Type="http://schemas.openxmlformats.org/officeDocument/2006/relationships/externalLink" Target="externalLinks/externalLink63.xml"/><Relationship Id="rId112" Type="http://schemas.openxmlformats.org/officeDocument/2006/relationships/theme" Target="theme/theme1.xml"/><Relationship Id="rId16" Type="http://schemas.openxmlformats.org/officeDocument/2006/relationships/worksheet" Target="worksheets/sheet16.xml"/><Relationship Id="rId107" Type="http://schemas.openxmlformats.org/officeDocument/2006/relationships/externalLink" Target="externalLinks/externalLink8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externalLink" Target="externalLinks/externalLink48.xml"/><Relationship Id="rId79" Type="http://schemas.openxmlformats.org/officeDocument/2006/relationships/externalLink" Target="externalLinks/externalLink53.xml"/><Relationship Id="rId87" Type="http://schemas.openxmlformats.org/officeDocument/2006/relationships/externalLink" Target="externalLinks/externalLink61.xml"/><Relationship Id="rId102" Type="http://schemas.openxmlformats.org/officeDocument/2006/relationships/externalLink" Target="externalLinks/externalLink76.xml"/><Relationship Id="rId110" Type="http://schemas.openxmlformats.org/officeDocument/2006/relationships/externalLink" Target="externalLinks/externalLink84.xml"/><Relationship Id="rId115"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externalLink" Target="externalLinks/externalLink35.xml"/><Relationship Id="rId82" Type="http://schemas.openxmlformats.org/officeDocument/2006/relationships/externalLink" Target="externalLinks/externalLink56.xml"/><Relationship Id="rId90" Type="http://schemas.openxmlformats.org/officeDocument/2006/relationships/externalLink" Target="externalLinks/externalLink64.xml"/><Relationship Id="rId95" Type="http://schemas.openxmlformats.org/officeDocument/2006/relationships/externalLink" Target="externalLinks/externalLink69.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77" Type="http://schemas.openxmlformats.org/officeDocument/2006/relationships/externalLink" Target="externalLinks/externalLink51.xml"/><Relationship Id="rId100" Type="http://schemas.openxmlformats.org/officeDocument/2006/relationships/externalLink" Target="externalLinks/externalLink74.xml"/><Relationship Id="rId105" Type="http://schemas.openxmlformats.org/officeDocument/2006/relationships/externalLink" Target="externalLinks/externalLink79.xml"/><Relationship Id="rId113"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externalLink" Target="externalLinks/externalLink46.xml"/><Relationship Id="rId80" Type="http://schemas.openxmlformats.org/officeDocument/2006/relationships/externalLink" Target="externalLinks/externalLink54.xml"/><Relationship Id="rId85" Type="http://schemas.openxmlformats.org/officeDocument/2006/relationships/externalLink" Target="externalLinks/externalLink59.xml"/><Relationship Id="rId93" Type="http://schemas.openxmlformats.org/officeDocument/2006/relationships/externalLink" Target="externalLinks/externalLink67.xml"/><Relationship Id="rId98" Type="http://schemas.openxmlformats.org/officeDocument/2006/relationships/externalLink" Target="externalLinks/externalLink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103" Type="http://schemas.openxmlformats.org/officeDocument/2006/relationships/externalLink" Target="externalLinks/externalLink77.xml"/><Relationship Id="rId108" Type="http://schemas.openxmlformats.org/officeDocument/2006/relationships/externalLink" Target="externalLinks/externalLink82.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75" Type="http://schemas.openxmlformats.org/officeDocument/2006/relationships/externalLink" Target="externalLinks/externalLink49.xml"/><Relationship Id="rId83" Type="http://schemas.openxmlformats.org/officeDocument/2006/relationships/externalLink" Target="externalLinks/externalLink57.xml"/><Relationship Id="rId88" Type="http://schemas.openxmlformats.org/officeDocument/2006/relationships/externalLink" Target="externalLinks/externalLink62.xml"/><Relationship Id="rId91" Type="http://schemas.openxmlformats.org/officeDocument/2006/relationships/externalLink" Target="externalLinks/externalLink65.xml"/><Relationship Id="rId96" Type="http://schemas.openxmlformats.org/officeDocument/2006/relationships/externalLink" Target="externalLinks/externalLink70.xml"/><Relationship Id="rId111" Type="http://schemas.openxmlformats.org/officeDocument/2006/relationships/externalLink" Target="externalLinks/externalLink8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106" Type="http://schemas.openxmlformats.org/officeDocument/2006/relationships/externalLink" Target="externalLinks/externalLink80.xml"/><Relationship Id="rId114"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externalLink" Target="externalLinks/externalLink47.xml"/><Relationship Id="rId78" Type="http://schemas.openxmlformats.org/officeDocument/2006/relationships/externalLink" Target="externalLinks/externalLink52.xml"/><Relationship Id="rId81" Type="http://schemas.openxmlformats.org/officeDocument/2006/relationships/externalLink" Target="externalLinks/externalLink55.xml"/><Relationship Id="rId86" Type="http://schemas.openxmlformats.org/officeDocument/2006/relationships/externalLink" Target="externalLinks/externalLink60.xml"/><Relationship Id="rId94" Type="http://schemas.openxmlformats.org/officeDocument/2006/relationships/externalLink" Target="externalLinks/externalLink68.xml"/><Relationship Id="rId99" Type="http://schemas.openxmlformats.org/officeDocument/2006/relationships/externalLink" Target="externalLinks/externalLink73.xml"/><Relationship Id="rId101" Type="http://schemas.openxmlformats.org/officeDocument/2006/relationships/externalLink" Target="externalLinks/externalLink7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3.xml"/><Relationship Id="rId109" Type="http://schemas.openxmlformats.org/officeDocument/2006/relationships/externalLink" Target="externalLinks/externalLink83.xml"/><Relationship Id="rId34" Type="http://schemas.openxmlformats.org/officeDocument/2006/relationships/externalLink" Target="externalLinks/externalLink8.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76" Type="http://schemas.openxmlformats.org/officeDocument/2006/relationships/externalLink" Target="externalLinks/externalLink50.xml"/><Relationship Id="rId97" Type="http://schemas.openxmlformats.org/officeDocument/2006/relationships/externalLink" Target="externalLinks/externalLink71.xml"/><Relationship Id="rId104" Type="http://schemas.openxmlformats.org/officeDocument/2006/relationships/externalLink" Target="externalLinks/externalLink78.xml"/><Relationship Id="rId7" Type="http://schemas.openxmlformats.org/officeDocument/2006/relationships/worksheet" Target="worksheets/sheet7.xml"/><Relationship Id="rId71" Type="http://schemas.openxmlformats.org/officeDocument/2006/relationships/externalLink" Target="externalLinks/externalLink45.xml"/><Relationship Id="rId92" Type="http://schemas.openxmlformats.org/officeDocument/2006/relationships/externalLink" Target="externalLinks/externalLink66.xml"/><Relationship Id="rId2" Type="http://schemas.openxmlformats.org/officeDocument/2006/relationships/worksheet" Target="worksheets/sheet2.xml"/><Relationship Id="rId2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47625</xdr:colOff>
      <xdr:row>3</xdr:row>
      <xdr:rowOff>9525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5750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1019175</xdr:colOff>
      <xdr:row>3</xdr:row>
      <xdr:rowOff>38100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5750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PLKAR\VOL1\ACCOUNTS\FINALIZ\HYDEC_98\FOLDER~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Pk-khifsr01\audit05\-acc\Documents%20and%20Settings\papa\Local%20Settings\Temporary%20Internet%20Files\Content.IE5\1ZZ5VT7C\WINDOWS\TEMP\Farooq\DATA\ACCOUNTS\2001\IGI-Insurance(InvestmentNo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er\d\isco\Audit-10\12.Builders%20&amp;%20Developers%20(Pvt)%20Ltd\Builders%20&amp;%20developers-10%20-%20200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ata/d/e/e/E/data/Abid%20Group/Builders%20&amp;%20Developers/Audit/Builders%20&amp;%20Developers%202012/A/Accounts%202012.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e/e/E/data/Abid%20Group/Builders%20&amp;%20Developers/Audit/Builders%20&amp;%20Developers%202012/A/Accounts%20201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f/Users/M%20SALMAN/Desktop/Master%20Tiles%202015/03.%20Data%20provided%20by%20Management/Kashif/MPPIL%20June%202004/Poly%20Accounts%20-%20June%2004.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IJAZ\Data%20(D)\Documents%20and%20Settings\faisal_haroon\Desktop\Millat%20Equipment%20Process%20Flow%20Chart\MEL%20Process%20Flow%20Char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e/DOCUME~1/ADMINI~1/LOCALS~1/Temp/notes6030C8/Lead%20Schedule%20-%20december%20based.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ff1\affc\WINDOWS\TEMP\My%20Documents\er\AUG03\My%20Documents\fmmfmsl\FMMdec200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10.84.12.215\tax\Documents%20and%20Settings\Fahad%20Bin%20Aftab\Desktop\Tetra%20-%20Miscellaneou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ERVER1\VOL1\home\PROJECT\Spin%20Peak%2000\SHAMEEL\XL\ESML_949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c1\F\WINDOWS\Desktop\AFF%20June%202006\Planning\AQ\Cash_and_bank-validatio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ffserver\D%20on%20Akbar\Documents%20and%20Settings\audit\My%20Documents\Colligo%20Received%20Files\Fst\desktop\Hashim\Accounts\FMC2004%20linked-UK.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ACCOUNTS12\Audit%202004\Audit\AUDIT%202000\Accounts0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Abid%20Group/Abid%20Group/Builders%20&amp;%20Developers/Audit/B&amp;DL/2016/Accounts/03.BDL%202016%20Final.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Vip\AFF%20June%202006\audit\KEL%202006\Current\D\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e/Documents%20and%20Settings/guest/Desktop/RBI/2010/backup%20drive/Backup040509/Desktop/ANL%20accounts/Monthly%20Accounts/YR-2004-2005/ACCOUNTS%20FOR%20OCT-2004/Services%20PL%20Oct-0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e/My%20Office/Present%20Clients-2011/First%20Elite%20Capital%20Modarba%202011/Audit/Audit%2011/FINANCIAL%20Statements%20and%20Audit%20Report/Audit%202010/FECM/Audit%2010/FINANCIAL%20Statements%20and%20Audit%20Report/DEPT/FIN/COMMON/AAMIR/PAYABLES/RECON-SI.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A:\WINDOWS\TEMP\Farooq\DATA\ACCOUNTS\2001\IGI-Insurance(InvestmentNot).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Pkpptrainee\NJI\WINDOWS\TEMP\Farooq\DATA\ACCOUNTS\2001\IGI-Insurance(InvestmentNo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e/Documents%20and%20Settings/guest/Desktop/RBI/2010/backup%20drive/Backup040509/Desktop/ANL%20accounts/ASHIQ/ACCOUNTS%20FOR%20MAR-2005/Engineering%20January-05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e/Asad%20reviewed%20areas/Documents%20and%20Settings/ferguson/Desktop/Files%20for%20Sajjad/Data_Asim/ORF/General%20Ledger/Mar-03%20Accounts/Accnts-Mar-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e/Documents%20and%20Settings/guest/Desktop/RBI/2010/backup%20drive/Backup040509/Desktop/ANL%20accounts/Raheel/SERVICES%20July%200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e/Documents%20and%20Settings/guest/Desktop/RBI/2010/backup%20drive/Backup040509/Desktop/ANL%20accounts/Monthly%20Accounts/ACCOUNTS%20FOR%20AUGUST-2004/SERVICES%20August%2004.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pklsms\OfficeAdmin\aff\2005\UK\UK\Final\Nov%20end\Assets\AA-Fixed%20assets\FA_050111\261.02_M.%20vehicles_0511.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10.84.12.250\tax\Documents%20and%20Settings\mkhalid\Local%20Settings\Temp\Data\MK%20Cstng\Actual%20Cstng\MK-Actual%20Cstng%202005.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Lahore-s001\finance\A.F.Ferguson%20&amp;%20Co\Zubair\Insurance%202006.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Riaz\E\afferguson%20&amp;%20co\SV-varioline.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pklsms\OfficeAdmin\aff\2005\UK\UK\Final\Dec%20end\Assets\AA-Fixed%20assets\FA_050112\261.02_M.%20vehicles_0512.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ACCOUNTS12\Audit%202004\WINDOWS\Desktop\Share\DOCUME~1\gmustafa\LOCALS~1\Temp\Lead%20Schedules%20IAEL.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Amir\f\Pakistan%20Mutual\Operations\AHLN\Asif\New%20Folder\June-2011-Trial%20Balance%20Original.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SCM\SYS\S-WVG\94-95\ACCOUNTS\USER\G-MUSTAF\SCHUDLE.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K:\Costing\AFI\PRODUCT%20COSTS\Pre%20Costing\00%20New%20Export%20Sheets%20FOB\01%20All%20Sheets\02%20Biscuits%20ok\naeem\latest%20recip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Documents%20and%20Settings/guest/Desktop/RBI/2010/backup%20drive/Backup040509/Desktop/ANL%20accounts/Monthly%20Accounts/YR-2004-2005/ACCOUNTS%20FOR%20DEC-2004/SERVICES%20December%2004.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cm\sys\S-WVG\95-96\LIABIL-1.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NTSERVER\SCM\USER\NAEEM\agm-anal.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e/Documents%20and%20Settings/guest/Desktop/RBI/2010/backup%20drive/Backup040509/Desktop/ANL%20accounts/ASHIQ/ACCOUNTS%20FOR%20MAR-2005/Engineering%20March-05.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J:\Consolidation%202001\AffUa\Reports\Package2000.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Asad-ulhaque\Javed\Javaid\Deferred%20Tax\Year%202004\January%202004\Deff.%20tax%20as%20on%20Jan%2004.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ileserver\audit\Documents%20and%20Settings\hbhatda\Desktop\IGI\Other%20clients\IGI%20Insurance%20Limited\Accounts\Accounts%20Final\Accounts%20IGI%20-%20June%2030%202008%20(Formatted)%207%20Aug%2008.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R:\1%20TX\Report\Dly-rpt\SA%20Wvg%20Prod%20Rpt%20Apr-05.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auditwork/My%20Documents/Ali's%20Work/Accounts%202004-2005/Lease%20Amortization.xlt"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Scm\sys\S-WVG\96-97\LIABIL-1.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Server\d\data\MIPL\Audit%202010\FINAL%20ACCOUNTS\Backup%20of%20MIPL%20Accounts%202009-2010-AMMENDED-%20FINAL%2023-8.xlk"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cpu-392\d\WINDOWS\TEMP\MIS.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Scm\sys\S-WVG\96-97\ACCOUNTS\VAL-7-95.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SERVER1\VOL1\home\PROJECT\Spin%20Peak%2000\SHAMEEL\XL\ESML_9394.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Auditor-4\prior%20audits\Audit%2005\W.n\Dec%202005\ASM\waqas%20ASM%20dec%2005.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Pkl-bahader\atoh\Ian%20Newton%20Data\Asian%20foods\Reipes\10-1-05%20Marketing%20wish%20list%20modified.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H:\YEAR\YEAR1998\DEC\MIS1197.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Q:\HCPU017\KHAWAR\LCRG-FS.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Pkl-bahader\atoh\Costing\AFI\PRODUCT%20COSTS\Pre%20Costing\00%20New%20Export%20Sheets%20FOB\01%20All%20Sheets\02%20Biscuits%20ok\naeem\latest%20recipes.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H-cpu-383\M.shaban\WINDOWS\TEMP\Wvg-Jun.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b02mn\REPORTS\DEPT\TEXT\COMMON\D-2.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b02mn\REPORTS\DOCUME~1\LIAQATAL\LOCALS~1\Temp\DFG%20Data\LA%20TDS%20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Q:\Accounts\FINALIZ\Qtr-March-2003\Copy%20of%20Financial%20statements%202.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FAHEEM\Clients%20(D)\Rao%20D%20Old%20Disk\Clients\Ejaz%20Group\Ejaz%20Textile%20Mills%20Ltd%20(formely%20Imran%20Spinning%20Mills%20Limited)\September%2030-2004\Gulistan%20Fibres%20Accounts-2004.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R:\3%20Mser\PPC\OrdSch\Gmts.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Auditor-1\aff\Javed\Audit%20December%202004\Note%20of%20Deletions%20December%202004.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H-cpu-489\insurance\Sohail%20Iqbal\Audit\Audit%20Jul-02~Sep-02.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Pkl-bahader\atoh\Documents%20and%20Settings\rizwan\Local%20Settings\Temporary%20Internet%20Files\OLK2\13-10-04%20Marketing%20wish%20list%20modified.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H:\WINDOWS\TEMP\$WPM6413.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Auditor-1\aff\Documents%20and%20Settings\Javed\Desktop\Deferred%20Tax\Deff.%20tax%20as%20on%20October%202004.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lahore\public\General\Audit\IZ\'AAIGI.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H:\GWP\GM%20RWOCT~NOV02.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Scm\sys\S-WVG\95-96\ACCOUNTS\VAL-7-9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iaz\E\AUDIT\DGKHAN\DG%20Khan%20Accounts%20forthe%20year%202004\DG%20accounts%202004.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H-cpu-392\Data\WINDOWS\TEMP\Budget-99\BUDGET01.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10.84.12.250\tax\RETURNS\FMC\TY%202009\final\Taxation%202007%20wrt%20non%20PTR.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tax\Tax\RETURNS\DGKCCL\Tax%20Year%202006\DG%20Audit%20Data\Property,%20plant%20and%20equipment.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NADIRJAMIL\SharedDocs\AUDIT\NESTLE\accounts2004\1%20%20FINAL%20DRAFT%20Dec'2004%20Acoounts\Final%20%20dec%202004.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IJAZ\Data%20(D)\Documents%20and%20Settings\faisalmian\Local%20Settings\Temporary%20Internet%20Files\OLK80\Cost%20Sheet.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R:\1%20Text\Report\Dly-rpt\Wvg-Dec.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badar\Shared\Documents\weave%20costing%20ver%206.11.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H:\WINDOWS\TEMP\$WPM4C76.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10.84.12.250\tax\Documents%20and%20Settings\kashifha\Local%20Settings\Temporary%20Internet%20Files\OLK8\DEPT\QA\COMMON\FTL\BIAS\COT1506.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Rizwan\packard\Partner%20-%20Finances%20&amp;%20MIS\Proposals\Review%20process\Budget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ahore\public\General\Audit\IZ\Income%20Fixed%20Assets%20head%202004.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f/Users/M%20SALMAN/Desktop/Master%20Tiles%202015/03.%20Data%20provided%20by%20Management/2003-04/MPPIL/Accounts/MP%20Accounts/Accounts%20for%20June%202004/Poly%20Accounts%20-%20June%2004.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TTAX008\Data\Data%20Sanitary\Current_S\S_2015\Accounts_S_15\Accounts_S_2015.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Server\Data\MASTER\TILES%202001-2002\FRITS%202002\IMPORTED%20RAW%20MATERIALS%202001%20-2002.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192.168.0.243\Share%20Folder\AUDIT\NESTLE\accounts2004\1%20%20FINAL%20DRAFT%20Dec'2004%20Acoounts\Final%20%20dec%202004.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Users/Saqib%20Hameed%20Ansari/Desktop/US/Union%20Securities%202016/AAQIL/ACCOUNTS/2001-2002/Jul.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Users/ASUS%20WIN%208/Desktop/03%20Arif%20Accounts%202017%20adjusted%20after%20loan%20and%20loss%20on%20sale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erver\ecaud\ACCOUNTS\MARIE\2005\Backup%20of%20Lead%20Schedule%20Dec.2004.xlk"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
      <sheetName val="PLBS"/>
      <sheetName val="BSC"/>
      <sheetName val="PLC"/>
      <sheetName val="CFC"/>
      <sheetName val="CGI"/>
      <sheetName val="Graph - Commentory"/>
      <sheetName val="Graph - Board of Director"/>
      <sheetName val="exchequers"/>
      <sheetName val="Variation with Budget"/>
      <sheetName val="Printed ac"/>
      <sheetName val="Graph (2)"/>
      <sheetName val="Graph"/>
      <sheetName val="Reasons"/>
      <sheetName val="tran"/>
      <sheetName val="working"/>
      <sheetName val="production"/>
      <sheetName val="Cash Flow"/>
      <sheetName val="Anlysis"/>
      <sheetName val="Transactions - Assoc Concerns"/>
      <sheetName val="Trial Balance"/>
      <sheetName val="Database - Tran"/>
      <sheetName val="BS Commentary"/>
      <sheetName val="P&amp;L Commentary"/>
      <sheetName val="Profit Loss - Balance Sheet"/>
      <sheetName val="Printed Accounts Front"/>
      <sheetName val="Printed Accounts_ Ba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Balance-Sheet"/>
      <sheetName val="P&amp;L-P&amp;LApp."/>
      <sheetName val="Revenue-Fire-Marine-Motor"/>
      <sheetName val="Cash Flow"/>
      <sheetName val="Equity"/>
      <sheetName val="Notes 1to7"/>
      <sheetName val="Note 8-10"/>
      <sheetName val="Note 11&amp;11.1"/>
      <sheetName val="Notes 12-15"/>
      <sheetName val="Note 16"/>
      <sheetName val="Note 17-19"/>
      <sheetName val="Classified Summary of Asse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sheetName val="SOFP"/>
      <sheetName val="SOCI"/>
      <sheetName val="SOCE"/>
      <sheetName val="PPE"/>
      <sheetName val="Notes"/>
      <sheetName val="CFS"/>
      <sheetName val="RPT"/>
      <sheetName val="FI"/>
      <sheetName val="Mark up"/>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sheetName val="SOFP"/>
      <sheetName val="SOCI"/>
      <sheetName val="SOCE"/>
      <sheetName val="SOCF"/>
      <sheetName val="PPE"/>
      <sheetName val="Notes"/>
      <sheetName val="Maintenence charges"/>
      <sheetName val="Land"/>
      <sheetName val="CV before allocation "/>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sheetName val="SOFP"/>
      <sheetName val="SOCI"/>
      <sheetName val="SOCE"/>
      <sheetName val="SOCF"/>
      <sheetName val="PPE"/>
      <sheetName val="Notes"/>
      <sheetName val="Maintenence charges"/>
      <sheetName val="Land"/>
      <sheetName val="CV before allocation "/>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for Print"/>
      <sheetName val="P&amp;L for Print"/>
      <sheetName val="Notes for Print"/>
      <sheetName val="FAS for Print"/>
      <sheetName val="Cash Flow"/>
      <sheetName val="Changes in Equity"/>
      <sheetName val="BS"/>
      <sheetName val="P&amp;L"/>
      <sheetName val="Notes"/>
      <sheetName val="Trial Balance"/>
      <sheetName val="Stock"/>
      <sheetName val="Ratios"/>
      <sheetName val="FAS 03-04"/>
      <sheetName val="Tax computation"/>
      <sheetName val="Tax Depreciation"/>
      <sheetName val="Weightwise Stock of FG"/>
    </sheetNames>
    <sheetDataSet>
      <sheetData sheetId="0"/>
      <sheetData sheetId="1"/>
      <sheetData sheetId="2"/>
      <sheetData sheetId="3"/>
      <sheetData sheetId="4"/>
      <sheetData sheetId="5"/>
      <sheetData sheetId="6"/>
      <sheetData sheetId="7"/>
      <sheetData sheetId="8"/>
      <sheetData sheetId="9">
        <row r="1">
          <cell r="A1" t="str">
            <v>Account Code</v>
          </cell>
          <cell r="B1" t="str">
            <v>Account Name</v>
          </cell>
          <cell r="C1" t="str">
            <v>Debit Balance</v>
          </cell>
          <cell r="D1" t="str">
            <v>Credit Balance</v>
          </cell>
          <cell r="E1" t="str">
            <v>NetBalance</v>
          </cell>
        </row>
        <row r="2">
          <cell r="A2" t="str">
            <v>01-01-01-001</v>
          </cell>
          <cell r="B2" t="str">
            <v>ISSUED, SUBSCRIBED &amp; PAID-UP CAPITAL</v>
          </cell>
          <cell r="C2">
            <v>0</v>
          </cell>
          <cell r="D2">
            <v>22000000</v>
          </cell>
          <cell r="E2">
            <v>-22000000</v>
          </cell>
        </row>
        <row r="3">
          <cell r="A3" t="str">
            <v>02-05-01-001</v>
          </cell>
          <cell r="B3" t="str">
            <v>MASTER SANITARY FITTINGS INDUSTRIES LTD, GUJRANWALA</v>
          </cell>
          <cell r="C3">
            <v>0</v>
          </cell>
          <cell r="D3">
            <v>278023</v>
          </cell>
          <cell r="E3">
            <v>-278023</v>
          </cell>
        </row>
        <row r="4">
          <cell r="A4" t="str">
            <v>02-05-01-002</v>
          </cell>
          <cell r="B4" t="str">
            <v>KHALIFA PACKAGES, GUJRANWALA</v>
          </cell>
          <cell r="C4">
            <v>0</v>
          </cell>
          <cell r="D4">
            <v>0</v>
          </cell>
          <cell r="E4">
            <v>0</v>
          </cell>
        </row>
        <row r="5">
          <cell r="A5" t="str">
            <v>02-05-01-003</v>
          </cell>
          <cell r="B5" t="str">
            <v>NISAR ART PRESS, LAHORE</v>
          </cell>
          <cell r="C5">
            <v>0</v>
          </cell>
          <cell r="D5">
            <v>140469</v>
          </cell>
          <cell r="E5">
            <v>-140469</v>
          </cell>
        </row>
        <row r="6">
          <cell r="A6" t="str">
            <v>02-05-01-004</v>
          </cell>
          <cell r="B6" t="str">
            <v>GLASS &amp; PLYWOOD PAKISTAN, KARACHI</v>
          </cell>
          <cell r="C6">
            <v>0</v>
          </cell>
          <cell r="D6">
            <v>0</v>
          </cell>
          <cell r="E6">
            <v>0</v>
          </cell>
        </row>
        <row r="7">
          <cell r="A7" t="str">
            <v>02-05-01-005</v>
          </cell>
          <cell r="B7" t="str">
            <v>MONARCH SECURITY SERVICES (PVT) LTD, GUJRANWALA</v>
          </cell>
          <cell r="C7">
            <v>0</v>
          </cell>
          <cell r="D7">
            <v>21153</v>
          </cell>
          <cell r="E7">
            <v>-21153</v>
          </cell>
        </row>
        <row r="8">
          <cell r="A8" t="str">
            <v>02-05-01-006</v>
          </cell>
          <cell r="B8" t="str">
            <v>ASIM BROTHERS, GUJRANWALA</v>
          </cell>
          <cell r="C8">
            <v>0</v>
          </cell>
          <cell r="D8">
            <v>0</v>
          </cell>
          <cell r="E8">
            <v>0</v>
          </cell>
        </row>
        <row r="9">
          <cell r="A9" t="str">
            <v>02-05-01-007</v>
          </cell>
          <cell r="B9" t="str">
            <v>TCS (PVT) LTD, KARACHI</v>
          </cell>
          <cell r="C9">
            <v>0</v>
          </cell>
          <cell r="D9">
            <v>0</v>
          </cell>
          <cell r="E9">
            <v>0</v>
          </cell>
        </row>
        <row r="10">
          <cell r="A10" t="str">
            <v>02-05-01-008</v>
          </cell>
          <cell r="B10" t="str">
            <v>AL MUNAWAR PVC INDUSTRIES, GUJRANWALA</v>
          </cell>
          <cell r="C10">
            <v>0</v>
          </cell>
          <cell r="D10">
            <v>0</v>
          </cell>
          <cell r="E10">
            <v>0</v>
          </cell>
        </row>
        <row r="11">
          <cell r="A11" t="str">
            <v>02-05-01-009</v>
          </cell>
          <cell r="B11" t="str">
            <v>PLASTOCHEM CORPORATION, GUJRANWALA</v>
          </cell>
          <cell r="C11">
            <v>0</v>
          </cell>
          <cell r="D11">
            <v>0</v>
          </cell>
          <cell r="E11">
            <v>0</v>
          </cell>
        </row>
        <row r="12">
          <cell r="A12" t="str">
            <v>02-05-01-010</v>
          </cell>
          <cell r="B12" t="str">
            <v>ADIL POLYMERS, KARACHI</v>
          </cell>
          <cell r="C12">
            <v>0</v>
          </cell>
          <cell r="D12">
            <v>0</v>
          </cell>
          <cell r="E12">
            <v>0</v>
          </cell>
        </row>
        <row r="13">
          <cell r="A13" t="str">
            <v>02-05-01-011</v>
          </cell>
          <cell r="B13" t="str">
            <v>HOUSE HOLD PRODUCTS PAKISTAN (PVT) LTD, KARACHI</v>
          </cell>
          <cell r="C13">
            <v>0</v>
          </cell>
          <cell r="D13">
            <v>450000</v>
          </cell>
          <cell r="E13">
            <v>-450000</v>
          </cell>
        </row>
        <row r="14">
          <cell r="A14" t="str">
            <v>02-05-01-012</v>
          </cell>
          <cell r="B14" t="str">
            <v>AIRMAN EXPRESS SERVICES, GRW</v>
          </cell>
          <cell r="C14">
            <v>0</v>
          </cell>
          <cell r="D14">
            <v>0</v>
          </cell>
          <cell r="E14">
            <v>0</v>
          </cell>
        </row>
        <row r="15">
          <cell r="A15" t="str">
            <v>02-05-05-001</v>
          </cell>
          <cell r="B15" t="str">
            <v>SALES TAX PAYABLE</v>
          </cell>
          <cell r="C15">
            <v>0</v>
          </cell>
          <cell r="D15">
            <v>191743</v>
          </cell>
          <cell r="E15">
            <v>-191743</v>
          </cell>
        </row>
        <row r="16">
          <cell r="A16" t="str">
            <v>02-05-05-002</v>
          </cell>
          <cell r="B16" t="str">
            <v>WAGES &amp; SALARIES PAYABLE</v>
          </cell>
          <cell r="C16">
            <v>0</v>
          </cell>
          <cell r="D16">
            <v>0</v>
          </cell>
          <cell r="E16">
            <v>0</v>
          </cell>
        </row>
        <row r="17">
          <cell r="A17" t="str">
            <v>02-05-05-003</v>
          </cell>
          <cell r="B17" t="str">
            <v>SOCIAL SECURITY PAYABLE</v>
          </cell>
          <cell r="C17">
            <v>0</v>
          </cell>
          <cell r="D17">
            <v>21630</v>
          </cell>
          <cell r="E17">
            <v>-21630</v>
          </cell>
        </row>
        <row r="18">
          <cell r="A18" t="str">
            <v>02-05-05-004</v>
          </cell>
          <cell r="B18" t="str">
            <v>EOBI PAYABLE</v>
          </cell>
          <cell r="C18">
            <v>0</v>
          </cell>
          <cell r="D18">
            <v>17510</v>
          </cell>
          <cell r="E18">
            <v>-17510</v>
          </cell>
        </row>
        <row r="19">
          <cell r="A19" t="str">
            <v>02-05-05-005</v>
          </cell>
          <cell r="B19" t="str">
            <v>EDUCATION CESS PAYABLE</v>
          </cell>
          <cell r="C19">
            <v>0</v>
          </cell>
          <cell r="D19">
            <v>0</v>
          </cell>
          <cell r="E19">
            <v>0</v>
          </cell>
        </row>
        <row r="20">
          <cell r="A20" t="str">
            <v>02-05-05-006</v>
          </cell>
          <cell r="B20" t="str">
            <v>GAS BILL PAYABLE</v>
          </cell>
          <cell r="C20">
            <v>0</v>
          </cell>
          <cell r="D20">
            <v>106779</v>
          </cell>
          <cell r="E20">
            <v>-106779</v>
          </cell>
        </row>
        <row r="21">
          <cell r="A21" t="str">
            <v>02-05-05-008</v>
          </cell>
          <cell r="B21" t="str">
            <v>TELEPHONE BILL PAYABLE</v>
          </cell>
          <cell r="C21">
            <v>0</v>
          </cell>
          <cell r="D21">
            <v>23122</v>
          </cell>
          <cell r="E21">
            <v>-23122</v>
          </cell>
        </row>
        <row r="22">
          <cell r="A22" t="str">
            <v>02-05-05-010</v>
          </cell>
          <cell r="B22" t="str">
            <v>WORKER WELFARE FUND PAYABLE</v>
          </cell>
          <cell r="C22">
            <v>0</v>
          </cell>
          <cell r="D22">
            <v>0</v>
          </cell>
          <cell r="E22">
            <v>0</v>
          </cell>
        </row>
        <row r="23">
          <cell r="A23" t="str">
            <v>02-05-05-012</v>
          </cell>
          <cell r="B23" t="str">
            <v>POSTAGE-PAYABLE</v>
          </cell>
          <cell r="C23">
            <v>0</v>
          </cell>
          <cell r="D23">
            <v>0</v>
          </cell>
          <cell r="E23">
            <v>0</v>
          </cell>
        </row>
        <row r="24">
          <cell r="A24" t="str">
            <v>02-05-05-013</v>
          </cell>
          <cell r="B24" t="str">
            <v>RENT PAYABLE</v>
          </cell>
          <cell r="C24">
            <v>0</v>
          </cell>
          <cell r="D24">
            <v>0</v>
          </cell>
          <cell r="E24">
            <v>0</v>
          </cell>
        </row>
        <row r="25">
          <cell r="A25" t="str">
            <v>02-05-05-015</v>
          </cell>
          <cell r="B25" t="str">
            <v>OTHER PAYABLE</v>
          </cell>
          <cell r="C25">
            <v>0</v>
          </cell>
          <cell r="D25">
            <v>21741</v>
          </cell>
          <cell r="E25">
            <v>-21741</v>
          </cell>
        </row>
        <row r="26">
          <cell r="A26" t="str">
            <v>02-05-07-001</v>
          </cell>
          <cell r="B26" t="str">
            <v>INCOME TAX PAYABLE</v>
          </cell>
          <cell r="C26">
            <v>26586</v>
          </cell>
          <cell r="D26">
            <v>0</v>
          </cell>
          <cell r="E26">
            <v>26586</v>
          </cell>
        </row>
        <row r="27">
          <cell r="A27" t="str">
            <v>02-05-07-002</v>
          </cell>
          <cell r="B27" t="str">
            <v>TAX DEDUCTED AT SOURCE U/S 149</v>
          </cell>
          <cell r="C27">
            <v>0</v>
          </cell>
          <cell r="D27">
            <v>0</v>
          </cell>
          <cell r="E27">
            <v>0</v>
          </cell>
        </row>
        <row r="28">
          <cell r="A28" t="str">
            <v>02-05-07-003</v>
          </cell>
          <cell r="B28" t="str">
            <v>TAX DEDUCTED AT SOURCE U/S 153</v>
          </cell>
          <cell r="C28">
            <v>0</v>
          </cell>
          <cell r="D28">
            <v>1113</v>
          </cell>
          <cell r="E28">
            <v>-57988</v>
          </cell>
        </row>
        <row r="29">
          <cell r="A29" t="str">
            <v>02-05-07-004</v>
          </cell>
          <cell r="B29" t="str">
            <v>TAX DEDUCTED AT SOURCE U/S 155</v>
          </cell>
          <cell r="C29">
            <v>0</v>
          </cell>
          <cell r="D29">
            <v>0</v>
          </cell>
          <cell r="E29">
            <v>0</v>
          </cell>
        </row>
        <row r="30">
          <cell r="A30" t="str">
            <v>03-01-03-001</v>
          </cell>
          <cell r="B30" t="str">
            <v>PLANT &amp; MACHINERY FACTORY</v>
          </cell>
          <cell r="C30">
            <v>4221196</v>
          </cell>
          <cell r="D30">
            <v>0</v>
          </cell>
          <cell r="E30">
            <v>4221196</v>
          </cell>
        </row>
        <row r="31">
          <cell r="A31" t="str">
            <v>03-01-03-002</v>
          </cell>
          <cell r="B31" t="str">
            <v>PLANT &amp; MACHINERY WORKSHOP</v>
          </cell>
          <cell r="C31">
            <v>1476000</v>
          </cell>
          <cell r="D31">
            <v>0</v>
          </cell>
          <cell r="E31">
            <v>1476000</v>
          </cell>
        </row>
        <row r="32">
          <cell r="A32" t="str">
            <v>03-01-03-003</v>
          </cell>
          <cell r="B32" t="str">
            <v>PLANT &amp; MACHINERY THERMOPORE</v>
          </cell>
          <cell r="C32">
            <v>1281078</v>
          </cell>
          <cell r="D32">
            <v>0</v>
          </cell>
          <cell r="E32">
            <v>1281078</v>
          </cell>
        </row>
        <row r="33">
          <cell r="A33" t="str">
            <v>03-01-04-001</v>
          </cell>
          <cell r="B33" t="str">
            <v>TELEPHONE EXCHANGE</v>
          </cell>
          <cell r="C33">
            <v>32805</v>
          </cell>
          <cell r="D33">
            <v>0</v>
          </cell>
          <cell r="E33">
            <v>32805</v>
          </cell>
        </row>
        <row r="34">
          <cell r="A34" t="str">
            <v>03-01-04-002</v>
          </cell>
          <cell r="B34" t="str">
            <v>ELECTRIC FITTINGS</v>
          </cell>
          <cell r="C34">
            <v>121936</v>
          </cell>
          <cell r="D34">
            <v>0</v>
          </cell>
          <cell r="E34">
            <v>121936</v>
          </cell>
        </row>
        <row r="35">
          <cell r="A35" t="str">
            <v>03-01-04-003</v>
          </cell>
          <cell r="B35" t="str">
            <v>WATER SUPPLY FITTINGS</v>
          </cell>
          <cell r="C35">
            <v>91446</v>
          </cell>
          <cell r="D35">
            <v>0</v>
          </cell>
          <cell r="E35">
            <v>91446</v>
          </cell>
        </row>
        <row r="36">
          <cell r="A36" t="str">
            <v>03-01-04-004</v>
          </cell>
          <cell r="B36" t="str">
            <v>ELECTRIC WATER COOLERS</v>
          </cell>
          <cell r="C36">
            <v>32650</v>
          </cell>
          <cell r="D36">
            <v>0</v>
          </cell>
          <cell r="E36">
            <v>32650</v>
          </cell>
        </row>
        <row r="37">
          <cell r="A37" t="str">
            <v>03-01-04-005</v>
          </cell>
          <cell r="B37" t="str">
            <v>COMPUTERS &amp; PRINTERS</v>
          </cell>
          <cell r="C37">
            <v>66090</v>
          </cell>
          <cell r="D37">
            <v>0</v>
          </cell>
          <cell r="E37">
            <v>66090</v>
          </cell>
        </row>
        <row r="38">
          <cell r="A38" t="str">
            <v>03-01-05-001</v>
          </cell>
          <cell r="B38" t="str">
            <v>FURNITURE &amp; FIXTURE</v>
          </cell>
          <cell r="C38">
            <v>153790</v>
          </cell>
          <cell r="D38">
            <v>0</v>
          </cell>
          <cell r="E38">
            <v>153790</v>
          </cell>
        </row>
        <row r="39">
          <cell r="A39" t="str">
            <v>03-01-10-001</v>
          </cell>
          <cell r="B39" t="str">
            <v>TOYOTA COROLLA LXZ 8309</v>
          </cell>
          <cell r="C39">
            <v>804417</v>
          </cell>
          <cell r="D39">
            <v>0</v>
          </cell>
          <cell r="E39">
            <v>804417</v>
          </cell>
        </row>
        <row r="40">
          <cell r="A40" t="str">
            <v>03-01-10-002</v>
          </cell>
          <cell r="B40" t="str">
            <v>MOTOR CYCLE 8442</v>
          </cell>
          <cell r="C40">
            <v>16778</v>
          </cell>
          <cell r="D40">
            <v>0</v>
          </cell>
          <cell r="E40">
            <v>16778</v>
          </cell>
        </row>
        <row r="41">
          <cell r="A41" t="str">
            <v>03-01-10-003</v>
          </cell>
          <cell r="B41" t="str">
            <v>MOTOR CYCLE 1438</v>
          </cell>
          <cell r="C41">
            <v>17203</v>
          </cell>
          <cell r="D41">
            <v>0</v>
          </cell>
          <cell r="E41">
            <v>17203</v>
          </cell>
        </row>
        <row r="42">
          <cell r="A42" t="str">
            <v>03-01-10-004</v>
          </cell>
          <cell r="B42" t="str">
            <v>SUZUKI CULTUS GAQ 2212</v>
          </cell>
          <cell r="C42">
            <v>600000</v>
          </cell>
          <cell r="D42">
            <v>0</v>
          </cell>
          <cell r="E42">
            <v>610000</v>
          </cell>
        </row>
        <row r="43">
          <cell r="A43" t="str">
            <v>03-01-10-005</v>
          </cell>
          <cell r="B43" t="str">
            <v>MOTOR CYCLE 9215</v>
          </cell>
          <cell r="C43">
            <v>53325</v>
          </cell>
          <cell r="D43">
            <v>0</v>
          </cell>
          <cell r="E43">
            <v>53325</v>
          </cell>
        </row>
        <row r="44">
          <cell r="A44" t="str">
            <v>03-01-10-006</v>
          </cell>
          <cell r="B44" t="str">
            <v>SUZUKI CULTUS 8550</v>
          </cell>
          <cell r="C44">
            <v>600000</v>
          </cell>
          <cell r="D44">
            <v>0</v>
          </cell>
          <cell r="E44">
            <v>610000</v>
          </cell>
        </row>
        <row r="45">
          <cell r="A45" t="str">
            <v>03-01-10-007</v>
          </cell>
          <cell r="B45" t="str">
            <v>MOTOR CYCLE</v>
          </cell>
          <cell r="C45">
            <v>9437</v>
          </cell>
          <cell r="D45">
            <v>0</v>
          </cell>
          <cell r="E45">
            <v>9437</v>
          </cell>
        </row>
        <row r="46">
          <cell r="A46" t="str">
            <v>03-01-10-008</v>
          </cell>
          <cell r="B46" t="str">
            <v>DAIHATSU CUORE GAN 300</v>
          </cell>
          <cell r="C46">
            <v>425000</v>
          </cell>
          <cell r="D46">
            <v>0</v>
          </cell>
          <cell r="E46">
            <v>435000</v>
          </cell>
        </row>
        <row r="47">
          <cell r="A47" t="str">
            <v>03-01-30-001</v>
          </cell>
          <cell r="B47" t="str">
            <v>ARMS &amp; AMMUNITIONS</v>
          </cell>
          <cell r="C47">
            <v>24932</v>
          </cell>
          <cell r="D47">
            <v>0</v>
          </cell>
          <cell r="E47">
            <v>24932</v>
          </cell>
        </row>
        <row r="48">
          <cell r="A48" t="str">
            <v>03-01-30-005</v>
          </cell>
          <cell r="B48" t="str">
            <v>TOOLS &amp; EQUIPMENTS</v>
          </cell>
          <cell r="C48">
            <v>182099</v>
          </cell>
          <cell r="D48">
            <v>0</v>
          </cell>
          <cell r="E48">
            <v>182099</v>
          </cell>
        </row>
        <row r="49">
          <cell r="A49" t="str">
            <v>03-04-05-001</v>
          </cell>
          <cell r="B49" t="str">
            <v>PRELIMINARY EXPENSES</v>
          </cell>
          <cell r="C49">
            <v>300000</v>
          </cell>
          <cell r="D49">
            <v>0</v>
          </cell>
          <cell r="E49">
            <v>300000</v>
          </cell>
        </row>
        <row r="50">
          <cell r="A50" t="str">
            <v>03-10-01-001</v>
          </cell>
          <cell r="B50" t="str">
            <v>ABS</v>
          </cell>
          <cell r="C50">
            <v>5706715</v>
          </cell>
          <cell r="D50">
            <v>0</v>
          </cell>
          <cell r="E50">
            <v>5429248</v>
          </cell>
        </row>
        <row r="51">
          <cell r="A51" t="str">
            <v>03-10-01-002</v>
          </cell>
          <cell r="B51" t="str">
            <v>PVC</v>
          </cell>
          <cell r="C51">
            <v>315000</v>
          </cell>
          <cell r="D51">
            <v>0</v>
          </cell>
          <cell r="E51">
            <v>324312</v>
          </cell>
        </row>
        <row r="52">
          <cell r="A52" t="str">
            <v>03-10-01-003</v>
          </cell>
          <cell r="B52" t="str">
            <v>PPE</v>
          </cell>
          <cell r="C52">
            <v>129167</v>
          </cell>
          <cell r="D52">
            <v>0</v>
          </cell>
          <cell r="E52">
            <v>135306</v>
          </cell>
        </row>
        <row r="53">
          <cell r="A53" t="str">
            <v>03-10-01-004</v>
          </cell>
          <cell r="B53" t="str">
            <v>ACRYLIC</v>
          </cell>
          <cell r="C53">
            <v>329129</v>
          </cell>
          <cell r="D53">
            <v>0</v>
          </cell>
          <cell r="E53">
            <v>334614</v>
          </cell>
        </row>
        <row r="54">
          <cell r="A54" t="str">
            <v>03-10-01-005</v>
          </cell>
          <cell r="B54" t="str">
            <v>HI IMPACT</v>
          </cell>
          <cell r="C54">
            <v>0</v>
          </cell>
          <cell r="D54">
            <v>0</v>
          </cell>
          <cell r="E54">
            <v>5416</v>
          </cell>
        </row>
        <row r="55">
          <cell r="A55" t="str">
            <v>03-10-01-006</v>
          </cell>
          <cell r="B55" t="str">
            <v>THERMOPORE</v>
          </cell>
          <cell r="C55">
            <v>1104167</v>
          </cell>
          <cell r="D55">
            <v>0</v>
          </cell>
          <cell r="E55">
            <v>1355282</v>
          </cell>
        </row>
        <row r="56">
          <cell r="A56" t="str">
            <v>03-10-01-011</v>
          </cell>
          <cell r="B56" t="str">
            <v>LOOKING GLASS</v>
          </cell>
          <cell r="C56">
            <v>973489</v>
          </cell>
          <cell r="D56">
            <v>0</v>
          </cell>
          <cell r="E56">
            <v>973489</v>
          </cell>
        </row>
        <row r="57">
          <cell r="A57" t="str">
            <v>03-10-02-001</v>
          </cell>
          <cell r="B57" t="str">
            <v>WORK IN PROCESS</v>
          </cell>
          <cell r="C57">
            <v>8320850</v>
          </cell>
          <cell r="D57">
            <v>0</v>
          </cell>
          <cell r="E57">
            <v>8320850</v>
          </cell>
        </row>
        <row r="58">
          <cell r="A58" t="str">
            <v>03-10-03-001</v>
          </cell>
          <cell r="B58" t="str">
            <v>FINISHED GOODS</v>
          </cell>
          <cell r="C58">
            <v>759064</v>
          </cell>
          <cell r="D58">
            <v>0</v>
          </cell>
          <cell r="E58">
            <v>759064</v>
          </cell>
        </row>
        <row r="59">
          <cell r="A59" t="str">
            <v>03-10-04-001</v>
          </cell>
          <cell r="B59" t="str">
            <v>PACKING MATERIAL</v>
          </cell>
          <cell r="C59">
            <v>2056215</v>
          </cell>
          <cell r="D59">
            <v>0</v>
          </cell>
          <cell r="E59">
            <v>2056215</v>
          </cell>
        </row>
        <row r="60">
          <cell r="A60" t="str">
            <v>03-10-05-002</v>
          </cell>
          <cell r="B60" t="str">
            <v>PRODUCTION MATERIAL</v>
          </cell>
          <cell r="C60">
            <v>2312117</v>
          </cell>
          <cell r="D60">
            <v>0</v>
          </cell>
          <cell r="E60">
            <v>2312117</v>
          </cell>
        </row>
        <row r="61">
          <cell r="A61" t="str">
            <v>03-10-10-001</v>
          </cell>
          <cell r="B61" t="str">
            <v>MASTER SANITARY FITTINGS INDUSTRIES, GUJRANWALA</v>
          </cell>
          <cell r="C61">
            <v>321087</v>
          </cell>
          <cell r="D61">
            <v>0</v>
          </cell>
          <cell r="E61">
            <v>321087</v>
          </cell>
        </row>
        <row r="62">
          <cell r="A62" t="str">
            <v>03-10-10-002</v>
          </cell>
          <cell r="B62" t="str">
            <v>H. M SONS (PVT) LTD, LAHORE</v>
          </cell>
          <cell r="C62">
            <v>0</v>
          </cell>
          <cell r="D62">
            <v>0</v>
          </cell>
          <cell r="E62">
            <v>0</v>
          </cell>
        </row>
        <row r="63">
          <cell r="A63" t="str">
            <v>03-10-10-003</v>
          </cell>
          <cell r="B63" t="str">
            <v>MASTER TILES &amp; CERAMIC INDUSTRIES (LTD), GUJRANWALA</v>
          </cell>
          <cell r="C63">
            <v>125742</v>
          </cell>
          <cell r="D63">
            <v>0</v>
          </cell>
          <cell r="E63">
            <v>125742</v>
          </cell>
        </row>
        <row r="64">
          <cell r="A64" t="str">
            <v>03-10-10-004</v>
          </cell>
          <cell r="B64" t="str">
            <v>AL RAHIM TRADERS, LAHORE</v>
          </cell>
          <cell r="C64">
            <v>0</v>
          </cell>
          <cell r="D64">
            <v>0</v>
          </cell>
          <cell r="E64">
            <v>0</v>
          </cell>
        </row>
        <row r="65">
          <cell r="A65" t="str">
            <v>03-10-10-005</v>
          </cell>
          <cell r="B65" t="str">
            <v>AL SHARJAH TILES(1), GUJRANWALA</v>
          </cell>
          <cell r="C65">
            <v>0</v>
          </cell>
          <cell r="D65">
            <v>0</v>
          </cell>
          <cell r="E65">
            <v>0</v>
          </cell>
        </row>
        <row r="66">
          <cell r="A66" t="str">
            <v>03-10-10-006</v>
          </cell>
          <cell r="B66" t="str">
            <v>AL SHARJAH TILES(2), GUJRANWALA</v>
          </cell>
          <cell r="C66">
            <v>0</v>
          </cell>
          <cell r="D66">
            <v>0</v>
          </cell>
          <cell r="E66">
            <v>0</v>
          </cell>
        </row>
        <row r="67">
          <cell r="A67" t="str">
            <v>03-10-10-007</v>
          </cell>
          <cell r="B67" t="str">
            <v>AMIN &amp; SONS, D.G KHAN</v>
          </cell>
          <cell r="C67">
            <v>0</v>
          </cell>
          <cell r="D67">
            <v>0</v>
          </cell>
          <cell r="E67">
            <v>0</v>
          </cell>
        </row>
        <row r="68">
          <cell r="A68" t="str">
            <v>03-10-10-008</v>
          </cell>
          <cell r="B68" t="str">
            <v>ARIF &amp; CO, LAHORE</v>
          </cell>
          <cell r="C68">
            <v>0</v>
          </cell>
          <cell r="D68">
            <v>0</v>
          </cell>
          <cell r="E68">
            <v>0</v>
          </cell>
        </row>
        <row r="69">
          <cell r="A69" t="str">
            <v>03-10-10-010</v>
          </cell>
          <cell r="B69" t="str">
            <v>ASIA GLASS CENTRE, PESHAWAR</v>
          </cell>
          <cell r="C69">
            <v>0</v>
          </cell>
          <cell r="D69">
            <v>0</v>
          </cell>
          <cell r="E69">
            <v>0</v>
          </cell>
        </row>
        <row r="70">
          <cell r="A70" t="str">
            <v>03-10-10-011</v>
          </cell>
          <cell r="B70" t="str">
            <v>AFGHAN TILES STORE, PESHAWAR</v>
          </cell>
          <cell r="C70">
            <v>0</v>
          </cell>
          <cell r="D70">
            <v>0</v>
          </cell>
          <cell r="E70">
            <v>0</v>
          </cell>
        </row>
        <row r="71">
          <cell r="A71" t="str">
            <v>03-10-10-013</v>
          </cell>
          <cell r="B71" t="str">
            <v>BHUTTA SANITARY HOUSE, LAHORE</v>
          </cell>
          <cell r="C71">
            <v>0</v>
          </cell>
          <cell r="D71">
            <v>0</v>
          </cell>
          <cell r="E71">
            <v>0</v>
          </cell>
        </row>
        <row r="72">
          <cell r="A72" t="str">
            <v>03-10-10-016</v>
          </cell>
          <cell r="B72" t="str">
            <v>CHAUDHARY SONS, LAHORE</v>
          </cell>
          <cell r="C72">
            <v>0</v>
          </cell>
          <cell r="D72">
            <v>0</v>
          </cell>
          <cell r="E72">
            <v>0</v>
          </cell>
        </row>
        <row r="73">
          <cell r="A73" t="str">
            <v>03-10-10-017</v>
          </cell>
          <cell r="B73" t="str">
            <v>CITY SANITARY HOUSE, LAHORE</v>
          </cell>
          <cell r="C73">
            <v>0</v>
          </cell>
          <cell r="D73">
            <v>0</v>
          </cell>
          <cell r="E73">
            <v>0</v>
          </cell>
        </row>
        <row r="74">
          <cell r="A74" t="str">
            <v>03-10-10-018</v>
          </cell>
          <cell r="B74" t="str">
            <v>DECENT SANITARY STORE, SAHIWAL</v>
          </cell>
          <cell r="C74">
            <v>0</v>
          </cell>
          <cell r="D74">
            <v>0</v>
          </cell>
          <cell r="E74">
            <v>0</v>
          </cell>
        </row>
        <row r="75">
          <cell r="A75" t="str">
            <v>03-10-10-019</v>
          </cell>
          <cell r="B75" t="str">
            <v>DECENT SANITARY WARE, LAHORE</v>
          </cell>
          <cell r="C75">
            <v>0</v>
          </cell>
          <cell r="D75">
            <v>0</v>
          </cell>
          <cell r="E75">
            <v>0</v>
          </cell>
        </row>
        <row r="76">
          <cell r="A76" t="str">
            <v>03-10-10-020</v>
          </cell>
          <cell r="B76" t="str">
            <v>DECENT TRADERS, LAHORE</v>
          </cell>
          <cell r="C76">
            <v>0</v>
          </cell>
          <cell r="D76">
            <v>0</v>
          </cell>
          <cell r="E76">
            <v>0</v>
          </cell>
        </row>
        <row r="77">
          <cell r="A77" t="str">
            <v>03-10-10-021</v>
          </cell>
          <cell r="B77" t="str">
            <v>DELIGHT SANITARY STORE, FAISALABAD</v>
          </cell>
          <cell r="C77">
            <v>0</v>
          </cell>
          <cell r="D77">
            <v>0</v>
          </cell>
          <cell r="E77">
            <v>0</v>
          </cell>
        </row>
        <row r="78">
          <cell r="A78" t="str">
            <v>03-10-10-022</v>
          </cell>
          <cell r="B78" t="str">
            <v>DIAMOND SANITARY STORE, RAWALPINDI</v>
          </cell>
          <cell r="C78">
            <v>0</v>
          </cell>
          <cell r="D78">
            <v>0</v>
          </cell>
          <cell r="E78">
            <v>0</v>
          </cell>
        </row>
        <row r="79">
          <cell r="A79" t="str">
            <v>03-10-10-026</v>
          </cell>
          <cell r="B79" t="str">
            <v>EASTERN PIPE STORE, KARACHI</v>
          </cell>
          <cell r="C79">
            <v>0</v>
          </cell>
          <cell r="D79">
            <v>0</v>
          </cell>
          <cell r="E79">
            <v>0</v>
          </cell>
        </row>
        <row r="80">
          <cell r="A80" t="str">
            <v>03-10-10-027</v>
          </cell>
          <cell r="B80" t="str">
            <v>EASTERN SANITARY WARE, KARACHI</v>
          </cell>
          <cell r="C80">
            <v>0</v>
          </cell>
          <cell r="D80">
            <v>0</v>
          </cell>
          <cell r="E80">
            <v>0</v>
          </cell>
        </row>
        <row r="81">
          <cell r="A81" t="str">
            <v>03-10-10-029</v>
          </cell>
          <cell r="B81" t="str">
            <v>EDEN DEVELOPERS (PVT) LTD, LAHORE</v>
          </cell>
          <cell r="C81">
            <v>5461</v>
          </cell>
          <cell r="D81">
            <v>0</v>
          </cell>
          <cell r="E81">
            <v>5461</v>
          </cell>
        </row>
        <row r="82">
          <cell r="A82" t="str">
            <v>03-10-10-030</v>
          </cell>
          <cell r="B82" t="str">
            <v>EHSAN SONS, GUJRANWALA</v>
          </cell>
          <cell r="C82">
            <v>0</v>
          </cell>
          <cell r="D82">
            <v>0</v>
          </cell>
          <cell r="E82">
            <v>0</v>
          </cell>
        </row>
        <row r="83">
          <cell r="A83" t="str">
            <v>03-10-10-031</v>
          </cell>
          <cell r="B83" t="str">
            <v>EJAZ GLASS HOUSE, LAHORE</v>
          </cell>
          <cell r="C83">
            <v>0</v>
          </cell>
          <cell r="D83">
            <v>0</v>
          </cell>
          <cell r="E83">
            <v>0</v>
          </cell>
        </row>
        <row r="84">
          <cell r="A84" t="str">
            <v>03-10-10-032</v>
          </cell>
          <cell r="B84" t="str">
            <v>EXCELLENT TILES, KARACHI</v>
          </cell>
          <cell r="C84">
            <v>0</v>
          </cell>
          <cell r="D84">
            <v>0</v>
          </cell>
          <cell r="E84">
            <v>0</v>
          </cell>
        </row>
        <row r="85">
          <cell r="A85" t="str">
            <v>03-10-10-035</v>
          </cell>
          <cell r="B85" t="str">
            <v>FRIENDS SANITARY STORE, RAWALPINDI</v>
          </cell>
          <cell r="C85">
            <v>0</v>
          </cell>
          <cell r="D85">
            <v>0</v>
          </cell>
          <cell r="E85">
            <v>0</v>
          </cell>
        </row>
        <row r="86">
          <cell r="A86" t="str">
            <v>03-10-10-036</v>
          </cell>
          <cell r="B86" t="str">
            <v>FRIENDS SANITARY STORE, LAHORE</v>
          </cell>
          <cell r="C86">
            <v>0</v>
          </cell>
          <cell r="D86">
            <v>0</v>
          </cell>
          <cell r="E86">
            <v>0</v>
          </cell>
        </row>
        <row r="87">
          <cell r="A87" t="str">
            <v>03-10-10-037</v>
          </cell>
          <cell r="B87" t="str">
            <v>GHAZI CORPORATION, MULTAN</v>
          </cell>
          <cell r="C87">
            <v>0</v>
          </cell>
          <cell r="D87">
            <v>0</v>
          </cell>
          <cell r="E87">
            <v>0</v>
          </cell>
        </row>
        <row r="88">
          <cell r="A88" t="str">
            <v>03-10-10-038</v>
          </cell>
          <cell r="B88" t="str">
            <v>GLOBE TILES, KARACHI</v>
          </cell>
          <cell r="C88">
            <v>0</v>
          </cell>
          <cell r="D88">
            <v>0</v>
          </cell>
          <cell r="E88">
            <v>0</v>
          </cell>
        </row>
        <row r="89">
          <cell r="A89" t="str">
            <v>03-10-10-039</v>
          </cell>
          <cell r="B89" t="str">
            <v>HABIB SANITARY STORE, MULTAN</v>
          </cell>
          <cell r="C89">
            <v>0</v>
          </cell>
          <cell r="D89">
            <v>0</v>
          </cell>
          <cell r="E89">
            <v>0</v>
          </cell>
        </row>
        <row r="90">
          <cell r="A90" t="str">
            <v>03-10-10-040</v>
          </cell>
          <cell r="B90" t="str">
            <v>HAROON &amp; CO, PESHAWAR</v>
          </cell>
          <cell r="C90">
            <v>0</v>
          </cell>
          <cell r="D90">
            <v>0</v>
          </cell>
          <cell r="E90">
            <v>0</v>
          </cell>
        </row>
        <row r="91">
          <cell r="A91" t="str">
            <v>03-10-10-041</v>
          </cell>
          <cell r="B91" t="str">
            <v>HASSAN ALI BROTHERS, HYDERABAD</v>
          </cell>
          <cell r="C91">
            <v>0</v>
          </cell>
          <cell r="D91">
            <v>0</v>
          </cell>
          <cell r="E91">
            <v>0</v>
          </cell>
        </row>
        <row r="92">
          <cell r="A92" t="str">
            <v>03-10-10-042</v>
          </cell>
          <cell r="B92" t="str">
            <v>HOME OF SANITARY, RAWALPINDI</v>
          </cell>
          <cell r="C92">
            <v>0</v>
          </cell>
          <cell r="D92">
            <v>0</v>
          </cell>
          <cell r="E92">
            <v>0</v>
          </cell>
        </row>
        <row r="93">
          <cell r="A93" t="str">
            <v>03-10-10-043</v>
          </cell>
          <cell r="B93" t="str">
            <v>HOUSE OF SANITARY, KARACHI</v>
          </cell>
          <cell r="C93">
            <v>0</v>
          </cell>
          <cell r="D93">
            <v>0</v>
          </cell>
          <cell r="E93">
            <v>0</v>
          </cell>
        </row>
        <row r="94">
          <cell r="A94" t="str">
            <v>03-10-10-044</v>
          </cell>
          <cell r="B94" t="str">
            <v>IMRAN TRADERS, LAHORE</v>
          </cell>
          <cell r="C94">
            <v>0</v>
          </cell>
          <cell r="D94">
            <v>0</v>
          </cell>
          <cell r="E94">
            <v>0</v>
          </cell>
        </row>
        <row r="95">
          <cell r="A95" t="str">
            <v>03-10-10-048</v>
          </cell>
          <cell r="B95" t="str">
            <v>JAVEED SANITARY CENTRE, LAHORE</v>
          </cell>
          <cell r="C95">
            <v>0</v>
          </cell>
          <cell r="D95">
            <v>0</v>
          </cell>
          <cell r="E95">
            <v>0</v>
          </cell>
        </row>
        <row r="96">
          <cell r="A96" t="str">
            <v>03-10-10-049</v>
          </cell>
          <cell r="B96" t="str">
            <v>JUNAID SANITATION, LAHORE</v>
          </cell>
          <cell r="C96">
            <v>0</v>
          </cell>
          <cell r="D96">
            <v>0</v>
          </cell>
          <cell r="E96">
            <v>0</v>
          </cell>
        </row>
        <row r="97">
          <cell r="A97" t="str">
            <v>03-10-10-050</v>
          </cell>
          <cell r="B97" t="str">
            <v>KHALID TILES, LAHORE</v>
          </cell>
          <cell r="C97">
            <v>0</v>
          </cell>
          <cell r="D97">
            <v>0</v>
          </cell>
          <cell r="E97">
            <v>0</v>
          </cell>
        </row>
        <row r="98">
          <cell r="A98" t="str">
            <v>03-10-10-051</v>
          </cell>
          <cell r="B98" t="str">
            <v>KHAN SANITARY HOUSE, PESHAWAR</v>
          </cell>
          <cell r="C98">
            <v>0</v>
          </cell>
          <cell r="D98">
            <v>0</v>
          </cell>
          <cell r="E98">
            <v>0</v>
          </cell>
        </row>
        <row r="99">
          <cell r="A99" t="str">
            <v>03-10-10-052</v>
          </cell>
          <cell r="B99" t="str">
            <v>KHURRAM SANITARY STORE, LAHORE</v>
          </cell>
          <cell r="C99">
            <v>0</v>
          </cell>
          <cell r="D99">
            <v>0</v>
          </cell>
          <cell r="E99">
            <v>0</v>
          </cell>
        </row>
        <row r="100">
          <cell r="A100" t="str">
            <v>03-10-10-053</v>
          </cell>
          <cell r="B100" t="str">
            <v>KOHINOOR SANITARY STORE, LAHORE</v>
          </cell>
          <cell r="C100">
            <v>0</v>
          </cell>
          <cell r="D100">
            <v>0</v>
          </cell>
          <cell r="E100">
            <v>0</v>
          </cell>
        </row>
        <row r="101">
          <cell r="A101" t="str">
            <v>03-10-10-054</v>
          </cell>
          <cell r="B101" t="str">
            <v>M.I SANITARY STORE, LAHORE</v>
          </cell>
          <cell r="C101">
            <v>0</v>
          </cell>
          <cell r="D101">
            <v>0</v>
          </cell>
          <cell r="E101">
            <v>0</v>
          </cell>
        </row>
        <row r="102">
          <cell r="A102" t="str">
            <v>03-10-10-055</v>
          </cell>
          <cell r="B102" t="str">
            <v>M. ILYAS &amp; SONS, LAHORE</v>
          </cell>
          <cell r="C102">
            <v>0</v>
          </cell>
          <cell r="D102">
            <v>0</v>
          </cell>
          <cell r="E102">
            <v>0</v>
          </cell>
        </row>
        <row r="103">
          <cell r="A103" t="str">
            <v>03-10-10-056</v>
          </cell>
          <cell r="B103" t="str">
            <v>MACCAH SANITARY STORE, LAHORE</v>
          </cell>
          <cell r="C103">
            <v>0</v>
          </cell>
          <cell r="D103">
            <v>0</v>
          </cell>
          <cell r="E103">
            <v>0</v>
          </cell>
        </row>
        <row r="104">
          <cell r="A104" t="str">
            <v>03-10-10-057</v>
          </cell>
          <cell r="B104" t="str">
            <v>MAGOON SONS, LAHORE</v>
          </cell>
          <cell r="C104">
            <v>245618</v>
          </cell>
          <cell r="D104">
            <v>0</v>
          </cell>
          <cell r="E104">
            <v>245618</v>
          </cell>
        </row>
        <row r="105">
          <cell r="A105" t="str">
            <v>03-10-10-058</v>
          </cell>
          <cell r="B105" t="str">
            <v>MAGOON TRADERS, LAHORE</v>
          </cell>
          <cell r="C105">
            <v>234193</v>
          </cell>
          <cell r="D105">
            <v>0</v>
          </cell>
          <cell r="E105">
            <v>234193</v>
          </cell>
        </row>
        <row r="106">
          <cell r="A106" t="str">
            <v>03-10-10-059</v>
          </cell>
          <cell r="B106" t="str">
            <v>MAGOON TRADING COMPANY, LAHORE</v>
          </cell>
          <cell r="C106">
            <v>241860</v>
          </cell>
          <cell r="D106">
            <v>0</v>
          </cell>
          <cell r="E106">
            <v>241860</v>
          </cell>
        </row>
        <row r="107">
          <cell r="A107" t="str">
            <v>03-10-10-060</v>
          </cell>
          <cell r="B107" t="str">
            <v>MAJEED SANITARY STORE, ISLAMABAD</v>
          </cell>
          <cell r="C107">
            <v>0</v>
          </cell>
          <cell r="D107">
            <v>0</v>
          </cell>
          <cell r="E107">
            <v>0</v>
          </cell>
        </row>
        <row r="108">
          <cell r="A108" t="str">
            <v>03-10-10-062</v>
          </cell>
          <cell r="B108" t="str">
            <v>MASTER NAWAZ &amp; SONS, RAWALPINDI</v>
          </cell>
          <cell r="C108">
            <v>0</v>
          </cell>
          <cell r="D108">
            <v>0</v>
          </cell>
          <cell r="E108">
            <v>0</v>
          </cell>
        </row>
        <row r="109">
          <cell r="A109" t="str">
            <v>03-10-10-063</v>
          </cell>
          <cell r="B109" t="str">
            <v>MASTER SANITARY STORE, SAHIWAL</v>
          </cell>
          <cell r="C109">
            <v>0</v>
          </cell>
          <cell r="D109">
            <v>0</v>
          </cell>
          <cell r="E109">
            <v>0</v>
          </cell>
        </row>
        <row r="110">
          <cell r="A110" t="str">
            <v>03-10-10-064</v>
          </cell>
          <cell r="B110" t="str">
            <v>MEHBOOB SANITARY, SARGODHA</v>
          </cell>
          <cell r="C110">
            <v>0</v>
          </cell>
          <cell r="D110">
            <v>0</v>
          </cell>
          <cell r="E110">
            <v>0</v>
          </cell>
        </row>
        <row r="111">
          <cell r="A111" t="str">
            <v>03-10-10-065</v>
          </cell>
          <cell r="B111" t="str">
            <v>MEHMOOD SONS &amp; CO, LAHORE</v>
          </cell>
          <cell r="C111">
            <v>0</v>
          </cell>
          <cell r="D111">
            <v>0</v>
          </cell>
          <cell r="E111">
            <v>0</v>
          </cell>
        </row>
        <row r="112">
          <cell r="A112" t="str">
            <v>03-10-10-066</v>
          </cell>
          <cell r="B112" t="str">
            <v>MIAN SONS, LAHORE</v>
          </cell>
          <cell r="C112">
            <v>0</v>
          </cell>
          <cell r="D112">
            <v>0</v>
          </cell>
          <cell r="E112">
            <v>0</v>
          </cell>
        </row>
        <row r="113">
          <cell r="A113" t="str">
            <v>03-10-10-067</v>
          </cell>
          <cell r="B113" t="str">
            <v>MODERN SANITARY STORE, FAISALABAD</v>
          </cell>
          <cell r="C113">
            <v>0</v>
          </cell>
          <cell r="D113">
            <v>0</v>
          </cell>
          <cell r="E113">
            <v>0</v>
          </cell>
        </row>
        <row r="114">
          <cell r="A114" t="str">
            <v>03-10-10-068</v>
          </cell>
          <cell r="B114" t="str">
            <v>MOIZ ASGHAR ALI, KARACHI</v>
          </cell>
          <cell r="C114">
            <v>0</v>
          </cell>
          <cell r="D114">
            <v>0</v>
          </cell>
          <cell r="E114">
            <v>0</v>
          </cell>
        </row>
        <row r="115">
          <cell r="A115" t="str">
            <v>03-10-10-069</v>
          </cell>
          <cell r="B115" t="str">
            <v>MUGHAL SANITARY, LAHORE</v>
          </cell>
          <cell r="C115">
            <v>0</v>
          </cell>
          <cell r="D115">
            <v>0</v>
          </cell>
          <cell r="E115">
            <v>0</v>
          </cell>
        </row>
        <row r="116">
          <cell r="A116" t="str">
            <v>03-10-10-070</v>
          </cell>
          <cell r="B116" t="str">
            <v>MUNIR &amp; CO, RAWALPINDI</v>
          </cell>
          <cell r="C116">
            <v>0</v>
          </cell>
          <cell r="D116">
            <v>0</v>
          </cell>
          <cell r="E116">
            <v>0</v>
          </cell>
        </row>
        <row r="117">
          <cell r="A117" t="str">
            <v>03-10-10-071</v>
          </cell>
          <cell r="B117" t="str">
            <v>N. A. MUKHTAR, SUKKHUR</v>
          </cell>
          <cell r="C117">
            <v>0</v>
          </cell>
          <cell r="D117">
            <v>0</v>
          </cell>
          <cell r="E117">
            <v>0</v>
          </cell>
        </row>
        <row r="118">
          <cell r="A118" t="str">
            <v>03-10-10-077</v>
          </cell>
          <cell r="B118" t="str">
            <v>NEW PRIME GLASS HOUSE, HYDERABAD</v>
          </cell>
          <cell r="C118">
            <v>0</v>
          </cell>
          <cell r="D118">
            <v>0</v>
          </cell>
          <cell r="E118">
            <v>0</v>
          </cell>
        </row>
        <row r="119">
          <cell r="A119" t="str">
            <v>03-10-10-078</v>
          </cell>
          <cell r="B119" t="str">
            <v>NOOR SANITARY HOUSE, FAISALABAD</v>
          </cell>
          <cell r="C119">
            <v>0</v>
          </cell>
          <cell r="D119">
            <v>0</v>
          </cell>
          <cell r="E119">
            <v>0</v>
          </cell>
        </row>
        <row r="120">
          <cell r="A120" t="str">
            <v>03-10-10-081</v>
          </cell>
          <cell r="B120" t="str">
            <v>QURESHI SONS, LAHORE</v>
          </cell>
          <cell r="C120">
            <v>0</v>
          </cell>
          <cell r="D120">
            <v>0</v>
          </cell>
          <cell r="E120">
            <v>0</v>
          </cell>
        </row>
        <row r="121">
          <cell r="A121" t="str">
            <v>03-10-10-082</v>
          </cell>
          <cell r="B121" t="str">
            <v>RAMZAN &amp; SONS, QUETTA</v>
          </cell>
          <cell r="C121">
            <v>0</v>
          </cell>
          <cell r="D121">
            <v>0</v>
          </cell>
          <cell r="E121">
            <v>0</v>
          </cell>
        </row>
        <row r="122">
          <cell r="A122" t="str">
            <v>03-10-10-084</v>
          </cell>
          <cell r="B122" t="str">
            <v>ROSHAN SANITARY, KARACHI</v>
          </cell>
          <cell r="C122">
            <v>0</v>
          </cell>
          <cell r="D122">
            <v>0</v>
          </cell>
          <cell r="E122">
            <v>0</v>
          </cell>
        </row>
        <row r="123">
          <cell r="A123" t="str">
            <v>03-10-10-085</v>
          </cell>
          <cell r="B123" t="str">
            <v>ROYAL CERAMICS, LAHORE CANTT</v>
          </cell>
          <cell r="C123">
            <v>0</v>
          </cell>
          <cell r="D123">
            <v>0</v>
          </cell>
          <cell r="E123">
            <v>0</v>
          </cell>
        </row>
        <row r="124">
          <cell r="A124" t="str">
            <v>03-10-10-087</v>
          </cell>
          <cell r="B124" t="str">
            <v>SHAFIQ ENTERPRISES, MULTAN</v>
          </cell>
          <cell r="C124">
            <v>0</v>
          </cell>
          <cell r="D124">
            <v>0</v>
          </cell>
          <cell r="E124">
            <v>0</v>
          </cell>
        </row>
        <row r="125">
          <cell r="A125" t="str">
            <v>03-10-10-089</v>
          </cell>
          <cell r="B125" t="str">
            <v>SHAHZAD HAMMAD TRADERS, LAHORE</v>
          </cell>
          <cell r="C125">
            <v>0</v>
          </cell>
          <cell r="D125">
            <v>0</v>
          </cell>
          <cell r="E125">
            <v>0</v>
          </cell>
        </row>
        <row r="126">
          <cell r="A126" t="str">
            <v>03-10-10-092</v>
          </cell>
          <cell r="B126" t="str">
            <v>SUGHRA SHAFI HOSPITAL (SAHARA FOR LIFE), NAROWAL</v>
          </cell>
          <cell r="C126">
            <v>0</v>
          </cell>
          <cell r="D126">
            <v>0</v>
          </cell>
          <cell r="E126">
            <v>0</v>
          </cell>
        </row>
        <row r="127">
          <cell r="A127" t="str">
            <v>03-10-10-093</v>
          </cell>
          <cell r="B127" t="str">
            <v>SURAJ SANITARY STORE, MULTAN</v>
          </cell>
          <cell r="C127">
            <v>0</v>
          </cell>
          <cell r="D127">
            <v>0</v>
          </cell>
          <cell r="E127">
            <v>0</v>
          </cell>
        </row>
        <row r="128">
          <cell r="A128" t="str">
            <v>03-10-10-098</v>
          </cell>
          <cell r="B128" t="str">
            <v>WASEEM SANITARY STORE, LAHORE</v>
          </cell>
          <cell r="C128">
            <v>0</v>
          </cell>
          <cell r="D128">
            <v>0</v>
          </cell>
          <cell r="E128">
            <v>0</v>
          </cell>
        </row>
        <row r="129">
          <cell r="A129" t="str">
            <v>03-10-10-099</v>
          </cell>
          <cell r="B129" t="str">
            <v>ZOAIB ALI &amp; CO, HYDERABAD</v>
          </cell>
          <cell r="C129">
            <v>142604</v>
          </cell>
          <cell r="D129">
            <v>0</v>
          </cell>
          <cell r="E129">
            <v>142604</v>
          </cell>
        </row>
        <row r="130">
          <cell r="A130" t="str">
            <v>03-10-10-100</v>
          </cell>
          <cell r="B130" t="str">
            <v>FRIENDS CORPORATION, KARACHI</v>
          </cell>
          <cell r="C130">
            <v>0</v>
          </cell>
          <cell r="D130">
            <v>0</v>
          </cell>
          <cell r="E130">
            <v>0</v>
          </cell>
        </row>
        <row r="131">
          <cell r="A131" t="str">
            <v>03-10-10-101</v>
          </cell>
          <cell r="B131" t="str">
            <v>THREE STAR SANITARY STORE, LAHORE</v>
          </cell>
          <cell r="C131">
            <v>0</v>
          </cell>
          <cell r="D131">
            <v>0</v>
          </cell>
          <cell r="E131">
            <v>0</v>
          </cell>
        </row>
        <row r="132">
          <cell r="A132" t="str">
            <v>03-10-10-102</v>
          </cell>
          <cell r="B132" t="str">
            <v>AMMAD TILES CENTRE, LAHORE</v>
          </cell>
          <cell r="C132">
            <v>0</v>
          </cell>
          <cell r="D132">
            <v>0</v>
          </cell>
          <cell r="E132">
            <v>0</v>
          </cell>
        </row>
        <row r="133">
          <cell r="A133" t="str">
            <v>03-10-10-103</v>
          </cell>
          <cell r="B133" t="str">
            <v>AMERICAN TILES HOUSE, SARGODHA</v>
          </cell>
          <cell r="C133">
            <v>0</v>
          </cell>
          <cell r="D133">
            <v>0</v>
          </cell>
          <cell r="E133">
            <v>0</v>
          </cell>
        </row>
        <row r="134">
          <cell r="A134" t="str">
            <v>03-10-10-104</v>
          </cell>
          <cell r="B134" t="str">
            <v>AMIR TILES CENTRE, MULTAN</v>
          </cell>
          <cell r="C134">
            <v>0</v>
          </cell>
          <cell r="D134">
            <v>0</v>
          </cell>
          <cell r="E134">
            <v>0</v>
          </cell>
        </row>
        <row r="135">
          <cell r="A135" t="str">
            <v>03-10-10-105</v>
          </cell>
          <cell r="B135" t="str">
            <v>BEST TILES CENTRE, MULTAN</v>
          </cell>
          <cell r="C135">
            <v>0</v>
          </cell>
          <cell r="D135">
            <v>0</v>
          </cell>
          <cell r="E135">
            <v>0</v>
          </cell>
        </row>
        <row r="136">
          <cell r="A136" t="str">
            <v>03-10-10-106</v>
          </cell>
          <cell r="B136" t="str">
            <v>BOMBAY TILES CENTRE, LAHORE</v>
          </cell>
          <cell r="C136">
            <v>0</v>
          </cell>
          <cell r="D136">
            <v>0</v>
          </cell>
          <cell r="E136">
            <v>0</v>
          </cell>
        </row>
        <row r="137">
          <cell r="A137" t="str">
            <v>03-10-10-107</v>
          </cell>
          <cell r="B137" t="str">
            <v>CLASS TILES HOUSE, FAISALABAD</v>
          </cell>
          <cell r="C137">
            <v>0</v>
          </cell>
          <cell r="D137">
            <v>0</v>
          </cell>
          <cell r="E137">
            <v>0</v>
          </cell>
        </row>
        <row r="138">
          <cell r="A138" t="str">
            <v>03-10-10-108</v>
          </cell>
          <cell r="B138" t="str">
            <v>WORLD CLASS TILES HOUSE, LAHORE</v>
          </cell>
          <cell r="C138">
            <v>0</v>
          </cell>
          <cell r="D138">
            <v>0</v>
          </cell>
          <cell r="E138">
            <v>0</v>
          </cell>
        </row>
        <row r="139">
          <cell r="A139" t="str">
            <v>03-10-10-109</v>
          </cell>
          <cell r="B139" t="str">
            <v>SITEX TILES HOUSE, KARACHI</v>
          </cell>
          <cell r="C139">
            <v>0</v>
          </cell>
          <cell r="D139">
            <v>0</v>
          </cell>
          <cell r="E139">
            <v>0</v>
          </cell>
        </row>
        <row r="140">
          <cell r="A140" t="str">
            <v>03-10-10-111</v>
          </cell>
          <cell r="B140" t="str">
            <v>PARWAZ TILES STORE, KARACHI</v>
          </cell>
          <cell r="C140">
            <v>0</v>
          </cell>
          <cell r="D140">
            <v>0</v>
          </cell>
          <cell r="E140">
            <v>0</v>
          </cell>
        </row>
        <row r="141">
          <cell r="A141" t="str">
            <v>03-10-10-112</v>
          </cell>
          <cell r="B141" t="str">
            <v>JINNAH CERAMIC CENTRE, KARACHI</v>
          </cell>
          <cell r="C141">
            <v>0</v>
          </cell>
          <cell r="D141">
            <v>0</v>
          </cell>
          <cell r="E141">
            <v>0</v>
          </cell>
        </row>
        <row r="142">
          <cell r="A142" t="str">
            <v>03-10-10-113</v>
          </cell>
          <cell r="B142" t="str">
            <v>NASEERUDDIN CONSTRUCTION COMPANY, KARACHI</v>
          </cell>
          <cell r="C142">
            <v>0</v>
          </cell>
          <cell r="D142">
            <v>0</v>
          </cell>
          <cell r="E142">
            <v>0</v>
          </cell>
        </row>
        <row r="143">
          <cell r="A143" t="str">
            <v>03-10-10-114</v>
          </cell>
          <cell r="B143" t="str">
            <v>PATEL FOUNDATION, KARACHI</v>
          </cell>
          <cell r="C143">
            <v>0</v>
          </cell>
          <cell r="D143">
            <v>0</v>
          </cell>
          <cell r="E143">
            <v>0</v>
          </cell>
        </row>
        <row r="144">
          <cell r="A144" t="str">
            <v>03-10-10-115</v>
          </cell>
          <cell r="B144" t="str">
            <v>AWAISIA ENTERPRISES, GUJRANWALA</v>
          </cell>
          <cell r="C144">
            <v>0</v>
          </cell>
          <cell r="D144">
            <v>0</v>
          </cell>
          <cell r="E144">
            <v>0</v>
          </cell>
        </row>
        <row r="145">
          <cell r="A145" t="str">
            <v>03-10-10-116</v>
          </cell>
          <cell r="B145" t="str">
            <v>ZAHOOR ASSOCIATE, MULTAN</v>
          </cell>
          <cell r="C145">
            <v>0</v>
          </cell>
          <cell r="D145">
            <v>0</v>
          </cell>
          <cell r="E145">
            <v>0</v>
          </cell>
        </row>
        <row r="146">
          <cell r="A146" t="str">
            <v>03-10-10-117</v>
          </cell>
          <cell r="B146" t="str">
            <v>AGA KHAN HOSPITAL &amp; MEDICAL COLLEGE, KARACHI</v>
          </cell>
          <cell r="C146">
            <v>2242</v>
          </cell>
          <cell r="D146">
            <v>0</v>
          </cell>
          <cell r="E146">
            <v>2242</v>
          </cell>
        </row>
        <row r="147">
          <cell r="A147" t="str">
            <v>03-10-11-001</v>
          </cell>
          <cell r="B147" t="str">
            <v>USMAN TARIQ SCRAPE DEALER, GUJRANWALA</v>
          </cell>
          <cell r="C147">
            <v>0</v>
          </cell>
          <cell r="D147">
            <v>0</v>
          </cell>
          <cell r="E147">
            <v>0</v>
          </cell>
        </row>
        <row r="148">
          <cell r="A148" t="str">
            <v>03-10-11-002</v>
          </cell>
          <cell r="B148" t="str">
            <v>ZAHID SARFRAZ, KAMOKEE, GUJRANWALA</v>
          </cell>
          <cell r="C148">
            <v>0</v>
          </cell>
          <cell r="D148">
            <v>0</v>
          </cell>
          <cell r="E148">
            <v>0</v>
          </cell>
        </row>
        <row r="149">
          <cell r="A149" t="str">
            <v>03-10-11-003</v>
          </cell>
          <cell r="B149" t="str">
            <v>ABDUL AZIZ, LAHORE</v>
          </cell>
          <cell r="C149">
            <v>0</v>
          </cell>
          <cell r="D149">
            <v>0</v>
          </cell>
          <cell r="E149">
            <v>0</v>
          </cell>
        </row>
        <row r="150">
          <cell r="A150" t="str">
            <v>03-10-15-001</v>
          </cell>
          <cell r="B150" t="str">
            <v>SALES TAX ADVANCE</v>
          </cell>
          <cell r="C150">
            <v>0</v>
          </cell>
          <cell r="D150">
            <v>0</v>
          </cell>
          <cell r="E150">
            <v>0</v>
          </cell>
        </row>
        <row r="151">
          <cell r="A151" t="str">
            <v>03-10-15-002</v>
          </cell>
          <cell r="B151" t="str">
            <v>WITHHOLD TAX ADVANCE U/S 153</v>
          </cell>
          <cell r="C151">
            <v>227729</v>
          </cell>
          <cell r="D151">
            <v>0</v>
          </cell>
          <cell r="E151">
            <v>227729</v>
          </cell>
        </row>
        <row r="152">
          <cell r="A152" t="str">
            <v>03-10-15-003</v>
          </cell>
          <cell r="B152" t="str">
            <v>ADVANCE AGAINST SALARY TO EMPLOYEES</v>
          </cell>
          <cell r="C152">
            <v>0</v>
          </cell>
          <cell r="D152">
            <v>0</v>
          </cell>
          <cell r="E152">
            <v>0</v>
          </cell>
        </row>
        <row r="153">
          <cell r="A153" t="str">
            <v>03-10-15-004</v>
          </cell>
          <cell r="B153" t="str">
            <v>RENT ADVANCE</v>
          </cell>
          <cell r="C153">
            <v>0</v>
          </cell>
          <cell r="D153">
            <v>0</v>
          </cell>
          <cell r="E153">
            <v>0</v>
          </cell>
        </row>
        <row r="154">
          <cell r="A154" t="str">
            <v>03-10-15-005</v>
          </cell>
          <cell r="B154" t="str">
            <v>WITHHOLD TAX ADVANCE U/S 235</v>
          </cell>
          <cell r="C154">
            <v>48000</v>
          </cell>
          <cell r="D154">
            <v>0</v>
          </cell>
          <cell r="E154">
            <v>48000</v>
          </cell>
        </row>
        <row r="155">
          <cell r="A155" t="str">
            <v>03-10-15-006</v>
          </cell>
          <cell r="B155" t="str">
            <v>WITHHOLD TAX ADVANCE U/S 236</v>
          </cell>
          <cell r="C155">
            <v>6101</v>
          </cell>
          <cell r="D155">
            <v>0</v>
          </cell>
          <cell r="E155">
            <v>6101</v>
          </cell>
        </row>
        <row r="156">
          <cell r="A156" t="str">
            <v>03-10-15-007</v>
          </cell>
          <cell r="B156" t="str">
            <v>SECURITY - ELECTRICITY</v>
          </cell>
          <cell r="C156">
            <v>55320</v>
          </cell>
          <cell r="D156">
            <v>0</v>
          </cell>
          <cell r="E156">
            <v>55320</v>
          </cell>
        </row>
        <row r="157">
          <cell r="A157" t="str">
            <v>03-10-15-008</v>
          </cell>
          <cell r="B157" t="str">
            <v>SECURITY - TELEPHONE</v>
          </cell>
          <cell r="C157">
            <v>16955</v>
          </cell>
          <cell r="D157">
            <v>0</v>
          </cell>
          <cell r="E157">
            <v>16955</v>
          </cell>
        </row>
        <row r="158">
          <cell r="A158" t="str">
            <v>03-10-15-009</v>
          </cell>
          <cell r="B158" t="str">
            <v>CENTRAL EXCISE DUTY ADVANCE</v>
          </cell>
          <cell r="C158">
            <v>41448</v>
          </cell>
          <cell r="D158">
            <v>0</v>
          </cell>
          <cell r="E158">
            <v>41448</v>
          </cell>
        </row>
        <row r="159">
          <cell r="A159" t="str">
            <v>03-10-15-010</v>
          </cell>
          <cell r="B159" t="str">
            <v>OTHER RECEIVABLES</v>
          </cell>
          <cell r="C159">
            <v>77755</v>
          </cell>
          <cell r="D159">
            <v>0</v>
          </cell>
          <cell r="E159">
            <v>77755</v>
          </cell>
        </row>
        <row r="160">
          <cell r="A160" t="str">
            <v>03-10-15-011</v>
          </cell>
          <cell r="B160" t="str">
            <v>SECURITY - SUI GAS</v>
          </cell>
          <cell r="C160">
            <v>153001</v>
          </cell>
          <cell r="D160">
            <v>0</v>
          </cell>
          <cell r="E160">
            <v>153001</v>
          </cell>
        </row>
        <row r="161">
          <cell r="A161" t="str">
            <v>03-10-15-012</v>
          </cell>
          <cell r="B161" t="str">
            <v>WITHHOLD TAX ADVANCE U/S 234</v>
          </cell>
          <cell r="C161">
            <v>2000</v>
          </cell>
          <cell r="D161">
            <v>0</v>
          </cell>
          <cell r="E161">
            <v>2000</v>
          </cell>
        </row>
        <row r="162">
          <cell r="A162" t="str">
            <v>03-10-15-013</v>
          </cell>
          <cell r="B162" t="str">
            <v>WITHHOLD TAX ADVANCE U/S 147</v>
          </cell>
          <cell r="C162">
            <v>350000</v>
          </cell>
          <cell r="D162">
            <v>0</v>
          </cell>
          <cell r="E162">
            <v>350000</v>
          </cell>
        </row>
        <row r="163">
          <cell r="A163" t="str">
            <v>03-10-15-031</v>
          </cell>
          <cell r="B163" t="str">
            <v>GHAZANFAR MAHMOOD &amp; CO, GUJRANWALA</v>
          </cell>
          <cell r="C163">
            <v>0</v>
          </cell>
          <cell r="D163">
            <v>0</v>
          </cell>
          <cell r="E163">
            <v>0</v>
          </cell>
        </row>
        <row r="164">
          <cell r="A164" t="str">
            <v>03-10-15-032</v>
          </cell>
          <cell r="B164" t="str">
            <v>SHEIKH MUHAMMAD AKBAR</v>
          </cell>
          <cell r="C164">
            <v>0</v>
          </cell>
          <cell r="D164">
            <v>0</v>
          </cell>
          <cell r="E164">
            <v>0</v>
          </cell>
        </row>
        <row r="165">
          <cell r="A165" t="str">
            <v>03-10-19-001</v>
          </cell>
          <cell r="B165" t="str">
            <v>ABL ZIA PLAZA A/C# 2037-5</v>
          </cell>
          <cell r="C165">
            <v>75135</v>
          </cell>
          <cell r="D165">
            <v>0</v>
          </cell>
          <cell r="E165">
            <v>75135</v>
          </cell>
        </row>
        <row r="166">
          <cell r="A166" t="str">
            <v>03-10-19-002</v>
          </cell>
          <cell r="B166" t="str">
            <v>BANK ALFALAH LTD A/C# 0100945</v>
          </cell>
          <cell r="C166">
            <v>0</v>
          </cell>
          <cell r="D166">
            <v>0</v>
          </cell>
          <cell r="E166">
            <v>0</v>
          </cell>
        </row>
        <row r="167">
          <cell r="A167" t="str">
            <v>03-10-19-003</v>
          </cell>
          <cell r="B167" t="str">
            <v>ABL ZIA PLAZA A/C# 651-3</v>
          </cell>
          <cell r="C167">
            <v>0</v>
          </cell>
          <cell r="D167">
            <v>0</v>
          </cell>
          <cell r="E167">
            <v>0</v>
          </cell>
        </row>
        <row r="168">
          <cell r="A168" t="str">
            <v>03-10-20-001</v>
          </cell>
          <cell r="B168" t="str">
            <v>CASH IN HAND</v>
          </cell>
          <cell r="C168">
            <v>671887</v>
          </cell>
          <cell r="D168">
            <v>0</v>
          </cell>
          <cell r="E168">
            <v>698762</v>
          </cell>
        </row>
        <row r="169">
          <cell r="A169" t="str">
            <v>04-03-02-001</v>
          </cell>
          <cell r="B169" t="str">
            <v>WAGES &amp; SALARIES WORKERS</v>
          </cell>
          <cell r="C169">
            <v>4064240</v>
          </cell>
          <cell r="D169">
            <v>0</v>
          </cell>
          <cell r="E169">
            <v>4064240</v>
          </cell>
        </row>
        <row r="170">
          <cell r="A170" t="str">
            <v>04-03-02-002</v>
          </cell>
          <cell r="B170" t="str">
            <v>SOCIAL SECURITY WORKERS</v>
          </cell>
          <cell r="C170">
            <v>228480</v>
          </cell>
          <cell r="D170">
            <v>0</v>
          </cell>
          <cell r="E170">
            <v>228480</v>
          </cell>
        </row>
        <row r="171">
          <cell r="A171" t="str">
            <v>04-03-02-003</v>
          </cell>
          <cell r="B171" t="str">
            <v>EOBI WORKERS</v>
          </cell>
          <cell r="C171">
            <v>163200</v>
          </cell>
          <cell r="D171">
            <v>0</v>
          </cell>
          <cell r="E171">
            <v>163200</v>
          </cell>
        </row>
        <row r="172">
          <cell r="A172" t="str">
            <v>04-03-02-005</v>
          </cell>
          <cell r="B172" t="str">
            <v>WAGES &amp; SALARIES - MONARCH SECURITY</v>
          </cell>
          <cell r="C172">
            <v>263176</v>
          </cell>
          <cell r="D172">
            <v>0</v>
          </cell>
          <cell r="E172">
            <v>263176</v>
          </cell>
        </row>
        <row r="173">
          <cell r="A173" t="str">
            <v>04-04-01-001</v>
          </cell>
          <cell r="B173" t="str">
            <v>GAS CHARGES # 51100000986</v>
          </cell>
          <cell r="C173">
            <v>1224066</v>
          </cell>
          <cell r="D173">
            <v>0</v>
          </cell>
          <cell r="E173">
            <v>1224066</v>
          </cell>
        </row>
        <row r="174">
          <cell r="A174" t="str">
            <v>04-04-01-002</v>
          </cell>
          <cell r="B174" t="str">
            <v>GAS CHARGES # 50202184905</v>
          </cell>
          <cell r="C174">
            <v>51187</v>
          </cell>
          <cell r="D174">
            <v>0</v>
          </cell>
          <cell r="E174">
            <v>51187</v>
          </cell>
        </row>
        <row r="175">
          <cell r="A175" t="str">
            <v>04-04-01-003</v>
          </cell>
          <cell r="B175" t="str">
            <v>ELECTRICITY CHARGES#00007006 U</v>
          </cell>
          <cell r="C175">
            <v>7465891</v>
          </cell>
          <cell r="D175">
            <v>0</v>
          </cell>
          <cell r="E175">
            <v>7465891</v>
          </cell>
        </row>
        <row r="176">
          <cell r="A176" t="str">
            <v>04-04-01-004</v>
          </cell>
          <cell r="B176" t="str">
            <v>ELECTRICITY CHARGES#00007603 U</v>
          </cell>
          <cell r="C176">
            <v>815833</v>
          </cell>
          <cell r="D176">
            <v>0</v>
          </cell>
          <cell r="E176">
            <v>815833</v>
          </cell>
        </row>
        <row r="177">
          <cell r="A177" t="str">
            <v>04-04-01-005</v>
          </cell>
          <cell r="B177" t="str">
            <v>REPAIR &amp; MAINTENANCE MACHINERY</v>
          </cell>
          <cell r="C177">
            <v>291285</v>
          </cell>
          <cell r="D177">
            <v>0</v>
          </cell>
          <cell r="E177">
            <v>291285</v>
          </cell>
        </row>
        <row r="178">
          <cell r="A178" t="str">
            <v>04-04-01-006</v>
          </cell>
          <cell r="B178" t="str">
            <v>REPAIR &amp; MAINTENANCE GENERATOR</v>
          </cell>
          <cell r="C178">
            <v>84855</v>
          </cell>
          <cell r="D178">
            <v>0</v>
          </cell>
          <cell r="E178">
            <v>84855</v>
          </cell>
        </row>
        <row r="179">
          <cell r="A179" t="str">
            <v>04-04-01-007</v>
          </cell>
          <cell r="B179" t="str">
            <v>OIL &amp; LUBRICANTS</v>
          </cell>
          <cell r="C179">
            <v>173719</v>
          </cell>
          <cell r="D179">
            <v>0</v>
          </cell>
          <cell r="E179">
            <v>173719</v>
          </cell>
        </row>
        <row r="180">
          <cell r="A180" t="str">
            <v>04-04-01-008</v>
          </cell>
          <cell r="B180" t="str">
            <v>WATER AND SANITATION CHARGES</v>
          </cell>
          <cell r="C180">
            <v>1260</v>
          </cell>
          <cell r="D180">
            <v>0</v>
          </cell>
          <cell r="E180">
            <v>1260</v>
          </cell>
        </row>
        <row r="181">
          <cell r="A181" t="str">
            <v>04-04-01-009</v>
          </cell>
          <cell r="B181" t="str">
            <v>RENT EXPENSES</v>
          </cell>
          <cell r="C181">
            <v>270000</v>
          </cell>
          <cell r="D181">
            <v>0</v>
          </cell>
          <cell r="E181">
            <v>270000</v>
          </cell>
        </row>
        <row r="182">
          <cell r="A182" t="str">
            <v>04-10-01-001</v>
          </cell>
          <cell r="B182" t="str">
            <v>DIRECTOR REMUNICATION</v>
          </cell>
          <cell r="C182">
            <v>756000</v>
          </cell>
          <cell r="D182">
            <v>0</v>
          </cell>
          <cell r="E182">
            <v>756000</v>
          </cell>
        </row>
        <row r="183">
          <cell r="A183" t="str">
            <v>04-10-02-001</v>
          </cell>
          <cell r="B183" t="str">
            <v>SALARIES &amp; WAGES STAFF</v>
          </cell>
          <cell r="C183">
            <v>1044480</v>
          </cell>
          <cell r="D183">
            <v>0</v>
          </cell>
          <cell r="E183">
            <v>1044480</v>
          </cell>
        </row>
        <row r="184">
          <cell r="A184" t="str">
            <v>04-10-02-002</v>
          </cell>
          <cell r="B184" t="str">
            <v>SOCIAL SECURITY STAFF</v>
          </cell>
          <cell r="C184">
            <v>27930</v>
          </cell>
          <cell r="D184">
            <v>0</v>
          </cell>
          <cell r="E184">
            <v>27930</v>
          </cell>
        </row>
        <row r="185">
          <cell r="A185" t="str">
            <v>04-10-02-003</v>
          </cell>
          <cell r="B185" t="str">
            <v>EOBI STAFF</v>
          </cell>
          <cell r="C185">
            <v>19630</v>
          </cell>
          <cell r="D185">
            <v>0</v>
          </cell>
          <cell r="E185">
            <v>19630</v>
          </cell>
        </row>
        <row r="186">
          <cell r="A186" t="str">
            <v>04-10-04-001</v>
          </cell>
          <cell r="B186" t="str">
            <v>TELEPHONE CHARGES 272774</v>
          </cell>
          <cell r="C186">
            <v>228154</v>
          </cell>
          <cell r="D186">
            <v>0</v>
          </cell>
          <cell r="E186">
            <v>228154</v>
          </cell>
        </row>
        <row r="187">
          <cell r="A187" t="str">
            <v>04-10-04-002</v>
          </cell>
          <cell r="B187" t="str">
            <v>TELEPHONE CHARGES 272780</v>
          </cell>
          <cell r="C187">
            <v>67099</v>
          </cell>
          <cell r="D187">
            <v>0</v>
          </cell>
          <cell r="E187">
            <v>67099</v>
          </cell>
        </row>
        <row r="188">
          <cell r="A188" t="str">
            <v>04-10-04-003</v>
          </cell>
          <cell r="B188" t="str">
            <v>TELEPHONE CHARGES 272781</v>
          </cell>
          <cell r="C188">
            <v>4706</v>
          </cell>
          <cell r="D188">
            <v>0</v>
          </cell>
          <cell r="E188">
            <v>4706</v>
          </cell>
        </row>
        <row r="189">
          <cell r="A189" t="str">
            <v>04-10-04-004</v>
          </cell>
          <cell r="B189" t="str">
            <v>TELEPHONE CHARGES 272782</v>
          </cell>
          <cell r="C189">
            <v>3314</v>
          </cell>
          <cell r="D189">
            <v>0</v>
          </cell>
          <cell r="E189">
            <v>3314</v>
          </cell>
        </row>
        <row r="190">
          <cell r="A190" t="str">
            <v>04-10-04-005</v>
          </cell>
          <cell r="B190" t="str">
            <v>TELEPHONE CHARGES 274775</v>
          </cell>
          <cell r="C190">
            <v>4035</v>
          </cell>
          <cell r="D190">
            <v>0</v>
          </cell>
          <cell r="E190">
            <v>4035</v>
          </cell>
        </row>
        <row r="191">
          <cell r="A191" t="str">
            <v>04-10-04-006</v>
          </cell>
          <cell r="B191" t="str">
            <v>TELEPHONE CHARGES 274776</v>
          </cell>
          <cell r="C191">
            <v>3961</v>
          </cell>
          <cell r="D191">
            <v>0</v>
          </cell>
          <cell r="E191">
            <v>3961</v>
          </cell>
        </row>
        <row r="192">
          <cell r="A192" t="str">
            <v>04-10-04-007</v>
          </cell>
          <cell r="B192" t="str">
            <v>POSTAGE EXPENSES</v>
          </cell>
          <cell r="C192">
            <v>61990</v>
          </cell>
          <cell r="D192">
            <v>0</v>
          </cell>
          <cell r="E192">
            <v>61990</v>
          </cell>
        </row>
        <row r="193">
          <cell r="A193" t="str">
            <v>04-10-04-008</v>
          </cell>
          <cell r="B193" t="str">
            <v>ENTERTAINMENT</v>
          </cell>
          <cell r="C193">
            <v>89661</v>
          </cell>
          <cell r="D193">
            <v>0</v>
          </cell>
          <cell r="E193">
            <v>89661</v>
          </cell>
        </row>
        <row r="194">
          <cell r="A194" t="str">
            <v>04-10-04-009</v>
          </cell>
          <cell r="B194" t="str">
            <v>PRINTING &amp; STATIONERY</v>
          </cell>
          <cell r="C194">
            <v>42034</v>
          </cell>
          <cell r="D194">
            <v>0</v>
          </cell>
          <cell r="E194">
            <v>42034</v>
          </cell>
        </row>
        <row r="195">
          <cell r="A195" t="str">
            <v>04-10-04-010</v>
          </cell>
          <cell r="B195" t="str">
            <v>VEHICLE RUNNING &amp; MAINTENANCE</v>
          </cell>
          <cell r="C195">
            <v>206528</v>
          </cell>
          <cell r="D195">
            <v>0</v>
          </cell>
          <cell r="E195">
            <v>206528</v>
          </cell>
        </row>
        <row r="196">
          <cell r="A196" t="str">
            <v>04-10-04-011</v>
          </cell>
          <cell r="B196" t="str">
            <v>MEDICAL EXPENSES</v>
          </cell>
          <cell r="C196">
            <v>25405</v>
          </cell>
          <cell r="D196">
            <v>0</v>
          </cell>
          <cell r="E196">
            <v>25405</v>
          </cell>
        </row>
        <row r="197">
          <cell r="A197" t="str">
            <v>04-10-04-012</v>
          </cell>
          <cell r="B197" t="str">
            <v>REPAIR &amp; MAINTENANCE</v>
          </cell>
          <cell r="C197">
            <v>144446</v>
          </cell>
          <cell r="D197">
            <v>0</v>
          </cell>
          <cell r="E197">
            <v>144446</v>
          </cell>
        </row>
        <row r="198">
          <cell r="A198" t="str">
            <v>04-10-04-013</v>
          </cell>
          <cell r="B198" t="str">
            <v>TRAVELLING &amp; CONVEYANCE</v>
          </cell>
          <cell r="C198">
            <v>93525</v>
          </cell>
          <cell r="D198">
            <v>0</v>
          </cell>
          <cell r="E198">
            <v>93525</v>
          </cell>
        </row>
        <row r="199">
          <cell r="A199" t="str">
            <v>04-10-04-014</v>
          </cell>
          <cell r="B199" t="str">
            <v>LEGAL &amp; PROFESSIONAL CHARGES</v>
          </cell>
          <cell r="C199">
            <v>61400</v>
          </cell>
          <cell r="D199">
            <v>0</v>
          </cell>
          <cell r="E199">
            <v>61400</v>
          </cell>
        </row>
        <row r="200">
          <cell r="A200" t="str">
            <v>04-10-04-015</v>
          </cell>
          <cell r="B200" t="str">
            <v>MISCELLANEOUS EXPENSES</v>
          </cell>
          <cell r="C200">
            <v>6521</v>
          </cell>
          <cell r="D200">
            <v>0</v>
          </cell>
          <cell r="E200">
            <v>6521</v>
          </cell>
        </row>
        <row r="201">
          <cell r="A201" t="str">
            <v>04-10-04-016</v>
          </cell>
          <cell r="B201" t="str">
            <v>FEE &amp; SUBSCRIPTION</v>
          </cell>
          <cell r="C201">
            <v>2000</v>
          </cell>
          <cell r="D201">
            <v>0</v>
          </cell>
          <cell r="E201">
            <v>2000</v>
          </cell>
        </row>
        <row r="202">
          <cell r="A202" t="str">
            <v>04-14-01-001</v>
          </cell>
          <cell r="B202" t="str">
            <v>BANK CHARGES</v>
          </cell>
          <cell r="C202">
            <v>6322</v>
          </cell>
          <cell r="D202">
            <v>0</v>
          </cell>
          <cell r="E202">
            <v>6322</v>
          </cell>
        </row>
        <row r="203">
          <cell r="A203" t="str">
            <v>04-20-01-003</v>
          </cell>
          <cell r="B203" t="str">
            <v>PROFESSIONAL TAX</v>
          </cell>
          <cell r="C203">
            <v>20000</v>
          </cell>
          <cell r="D203">
            <v>0</v>
          </cell>
          <cell r="E203">
            <v>20000</v>
          </cell>
        </row>
        <row r="204">
          <cell r="A204" t="str">
            <v>05-01-01-001</v>
          </cell>
          <cell r="B204" t="str">
            <v>SALES</v>
          </cell>
          <cell r="C204">
            <v>0</v>
          </cell>
          <cell r="D204">
            <v>30329869</v>
          </cell>
          <cell r="E204">
            <v>-30329869</v>
          </cell>
        </row>
      </sheetData>
      <sheetData sheetId="10"/>
      <sheetData sheetId="11"/>
      <sheetData sheetId="12"/>
      <sheetData sheetId="13"/>
      <sheetData sheetId="14"/>
      <sheetData sheetId="15"/>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 Heads"/>
      <sheetName val="Summary"/>
      <sheetName val="Shaft Cell &amp; Grinding"/>
      <sheetName val="Crown Wheel &amp; Pinion"/>
      <sheetName val="Ring Gear &amp; Diff. Cell"/>
      <sheetName val="Spur Gear"/>
      <sheetName val="Coupler"/>
      <sheetName val="Machine"/>
      <sheetName val="Tools"/>
      <sheetName val="Overhead"/>
    </sheetNames>
    <sheetDataSet>
      <sheetData sheetId="0"/>
      <sheetData sheetId="1"/>
      <sheetData sheetId="2"/>
      <sheetData sheetId="3"/>
      <sheetData sheetId="4"/>
      <sheetData sheetId="5"/>
      <sheetData sheetId="6"/>
      <sheetData sheetId="7"/>
      <sheetData sheetId="8"/>
      <sheetData sheetId="9" refreshError="1">
        <row r="4">
          <cell r="C4">
            <v>913531</v>
          </cell>
        </row>
        <row r="5">
          <cell r="C5">
            <v>1187678</v>
          </cell>
        </row>
        <row r="6">
          <cell r="C6">
            <v>1021002</v>
          </cell>
        </row>
        <row r="7">
          <cell r="C7">
            <v>1098173</v>
          </cell>
        </row>
        <row r="8">
          <cell r="C8">
            <v>1232123</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chedule - Dec based"/>
      <sheetName val="Break-up"/>
      <sheetName val="Reasoning"/>
      <sheetName val="Lead schedule actual &amp; prorated"/>
      <sheetName val="Lead schedule  dec with oct"/>
    </sheetNames>
    <sheetDataSet>
      <sheetData sheetId="0"/>
      <sheetData sheetId="1">
        <row r="39">
          <cell r="D39">
            <v>40271477</v>
          </cell>
        </row>
        <row r="49">
          <cell r="D49">
            <v>1130289</v>
          </cell>
        </row>
        <row r="57">
          <cell r="D57">
            <v>345484</v>
          </cell>
        </row>
        <row r="62">
          <cell r="D62">
            <v>894941</v>
          </cell>
        </row>
        <row r="66">
          <cell r="D66">
            <v>13084327</v>
          </cell>
        </row>
        <row r="85">
          <cell r="D85">
            <v>982076</v>
          </cell>
        </row>
        <row r="92">
          <cell r="D92">
            <v>2085348</v>
          </cell>
        </row>
        <row r="98">
          <cell r="D98">
            <v>1592975</v>
          </cell>
        </row>
        <row r="104">
          <cell r="D104">
            <v>1440729</v>
          </cell>
        </row>
        <row r="111">
          <cell r="D111">
            <v>21038329.209999997</v>
          </cell>
        </row>
        <row r="115">
          <cell r="D115">
            <v>262050</v>
          </cell>
        </row>
      </sheetData>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final"/>
      <sheetName val="PL"/>
      <sheetName val="Sheet1"/>
      <sheetName val="acct"/>
      <sheetName val="Dep"/>
      <sheetName val="28"/>
      <sheetName val="BS DEC02"/>
      <sheetName val="PL DEC02"/>
      <sheetName val="notes DEC02"/>
      <sheetName val="pl NOTES"/>
      <sheetName val="Sheet4"/>
      <sheetName val="Tables"/>
      <sheetName val="Rating"/>
      <sheetName val="Investments"/>
      <sheetName val="MAY 1240001"/>
      <sheetName val="BS_final"/>
      <sheetName val="BS_DEC02"/>
      <sheetName val="PL_DEC02"/>
      <sheetName val="notes_DEC02"/>
      <sheetName val="pl_NOTES"/>
      <sheetName val="BS_final1"/>
      <sheetName val="BS_DEC021"/>
      <sheetName val="PL_DEC021"/>
      <sheetName val="notes_DEC021"/>
      <sheetName val="pl_NOTES1"/>
      <sheetName val="Note 13.1 &amp; 13.2"/>
      <sheetName val="Requirements"/>
      <sheetName val="Storage"/>
      <sheetName val="Financial"/>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
      <sheetName val="Sales-Audit"/>
      <sheetName val="P&amp;L"/>
      <sheetName val="Sales-Client"/>
      <sheetName val="Old dep sch"/>
    </sheetNames>
    <sheetDataSet>
      <sheetData sheetId="0"/>
      <sheetData sheetId="1"/>
      <sheetData sheetId="2" refreshError="1">
        <row r="31">
          <cell r="A31" t="str">
            <v>Finances under mark up arrangements - secured</v>
          </cell>
        </row>
        <row r="771">
          <cell r="B771" t="str">
            <v>Loans, advances, deposits, prepayments and other receivables</v>
          </cell>
        </row>
        <row r="991">
          <cell r="K991">
            <v>9289603</v>
          </cell>
        </row>
      </sheetData>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ESML_9495"/>
      <sheetName val="ESML_9495 (2)"/>
    </sheetNames>
    <sheetDataSet>
      <sheetData sheetId="0"/>
      <sheetData sheetId="1" refreshError="1">
        <row r="1">
          <cell r="A1" t="str">
            <v>EJAZ SPINNING MILLS LIMITED</v>
          </cell>
        </row>
        <row r="2">
          <cell r="A2" t="str">
            <v>STATEMENT OF CHANGES IN FINANCIAL POSITION</v>
          </cell>
        </row>
        <row r="3">
          <cell r="A3" t="str">
            <v>FOR THE YEAR ENDED SEPTEMBER 30, 1995</v>
          </cell>
        </row>
        <row r="4">
          <cell r="A4" t="str">
            <v>-</v>
          </cell>
          <cell r="B4" t="str">
            <v>-</v>
          </cell>
          <cell r="C4" t="str">
            <v>-</v>
          </cell>
          <cell r="D4" t="str">
            <v>-</v>
          </cell>
          <cell r="E4" t="str">
            <v>-</v>
          </cell>
          <cell r="F4" t="str">
            <v>-</v>
          </cell>
          <cell r="G4" t="str">
            <v>-</v>
          </cell>
          <cell r="H4" t="str">
            <v>-</v>
          </cell>
        </row>
        <row r="5">
          <cell r="G5" t="str">
            <v>1994</v>
          </cell>
          <cell r="H5" t="str">
            <v>1993</v>
          </cell>
        </row>
        <row r="6">
          <cell r="G6" t="str">
            <v>Rupees</v>
          </cell>
          <cell r="H6" t="str">
            <v>Rupees</v>
          </cell>
        </row>
        <row r="8">
          <cell r="A8" t="str">
            <v>SOURCES OF FUNDS</v>
          </cell>
        </row>
        <row r="10">
          <cell r="A10" t="str">
            <v xml:space="preserve">  Operations</v>
          </cell>
        </row>
        <row r="12">
          <cell r="B12" t="str">
            <v>Profit/(Loss) before taxation</v>
          </cell>
          <cell r="G12">
            <v>27464627</v>
          </cell>
          <cell r="H12">
            <v>40415640.370000005</v>
          </cell>
        </row>
        <row r="14">
          <cell r="B14" t="str">
            <v>Charges/(credits) not effecting</v>
          </cell>
        </row>
        <row r="15">
          <cell r="B15" t="str">
            <v xml:space="preserve"> movements of funds</v>
          </cell>
        </row>
        <row r="16">
          <cell r="C16" t="str">
            <v>Gratuity</v>
          </cell>
          <cell r="G16">
            <v>180622</v>
          </cell>
          <cell r="H16">
            <v>965195</v>
          </cell>
        </row>
        <row r="17">
          <cell r="C17" t="str">
            <v>Depreciation/Amotization</v>
          </cell>
          <cell r="G17">
            <v>42041963.900000006</v>
          </cell>
          <cell r="H17">
            <v>36747251</v>
          </cell>
        </row>
        <row r="18">
          <cell r="G18" t="str">
            <v>-</v>
          </cell>
          <cell r="H18" t="str">
            <v>-</v>
          </cell>
        </row>
        <row r="19">
          <cell r="G19">
            <v>69687212.900000006</v>
          </cell>
          <cell r="H19">
            <v>78128086.370000005</v>
          </cell>
        </row>
        <row r="20">
          <cell r="A20" t="str">
            <v xml:space="preserve">  Other sources</v>
          </cell>
        </row>
        <row r="21">
          <cell r="B21" t="str">
            <v>Share capital</v>
          </cell>
          <cell r="G21">
            <v>0</v>
          </cell>
          <cell r="H21">
            <v>0</v>
          </cell>
        </row>
        <row r="24">
          <cell r="G24" t="str">
            <v>-</v>
          </cell>
          <cell r="H24" t="str">
            <v>-</v>
          </cell>
        </row>
        <row r="25">
          <cell r="G25" t="e">
            <v>#REF!</v>
          </cell>
          <cell r="H25" t="e">
            <v>#REF!</v>
          </cell>
        </row>
        <row r="26">
          <cell r="G26" t="str">
            <v>=</v>
          </cell>
          <cell r="H26" t="str">
            <v>=</v>
          </cell>
        </row>
        <row r="27">
          <cell r="A27" t="str">
            <v>APPLICATION OF FUNDS</v>
          </cell>
        </row>
        <row r="28">
          <cell r="B28" t="str">
            <v>Due To Associated Undertakings</v>
          </cell>
          <cell r="G28" t="e">
            <v>#REF!</v>
          </cell>
          <cell r="H28">
            <v>15978322</v>
          </cell>
        </row>
        <row r="30">
          <cell r="A30" t="str">
            <v/>
          </cell>
          <cell r="B30" t="str">
            <v>Long term loans</v>
          </cell>
          <cell r="G30">
            <v>-16566475</v>
          </cell>
          <cell r="H30">
            <v>91306627</v>
          </cell>
        </row>
        <row r="32">
          <cell r="B32" t="str">
            <v>Fixed capital expenditures</v>
          </cell>
          <cell r="G32">
            <v>25539430</v>
          </cell>
          <cell r="H32">
            <v>57379713</v>
          </cell>
        </row>
        <row r="34">
          <cell r="B34" t="str">
            <v>Capital Work In progress</v>
          </cell>
          <cell r="G34">
            <v>0</v>
          </cell>
          <cell r="H34">
            <v>0</v>
          </cell>
        </row>
        <row r="36">
          <cell r="B36" t="str">
            <v>Long term deposits</v>
          </cell>
          <cell r="G36">
            <v>-83333</v>
          </cell>
          <cell r="H36">
            <v>7202</v>
          </cell>
        </row>
        <row r="39">
          <cell r="B39" t="str">
            <v>Increase/(decrease) in working capital</v>
          </cell>
          <cell r="G39">
            <v>58665914</v>
          </cell>
          <cell r="H39">
            <v>17665398</v>
          </cell>
        </row>
        <row r="40">
          <cell r="G40" t="str">
            <v>-</v>
          </cell>
          <cell r="H40" t="str">
            <v>-</v>
          </cell>
        </row>
        <row r="41">
          <cell r="G41" t="e">
            <v>#REF!</v>
          </cell>
          <cell r="H41">
            <v>182337262</v>
          </cell>
        </row>
        <row r="42">
          <cell r="G42" t="str">
            <v>=</v>
          </cell>
          <cell r="H42" t="str">
            <v>=</v>
          </cell>
        </row>
        <row r="43">
          <cell r="G43" t="e">
            <v>#REF!</v>
          </cell>
          <cell r="H43" t="e">
            <v>#REF!</v>
          </cell>
        </row>
        <row r="44">
          <cell r="A44" t="str">
            <v>|::</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 &amp; bank"/>
      <sheetName val="Validation procedures"/>
      <sheetName val="Control Matrix"/>
      <sheetName val="Walkthrough"/>
      <sheetName val="B.R.S"/>
      <sheetName val="Op &amp; Cl of accounts"/>
      <sheetName val="Bank receipts 1"/>
      <sheetName val="Bank payments 1"/>
      <sheetName val="Cash"/>
      <sheetName val="Cash count"/>
      <sheetName val="Cash payments 1"/>
      <sheetName val="Cash payments 2"/>
      <sheetName val="bank transfers "/>
      <sheetName val="Bank transfer 1"/>
      <sheetName val="Datail of bank accounts"/>
      <sheetName val="Bank payments 2"/>
      <sheetName val="Cash _ ban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Sheet2"/>
      <sheetName val="Accts"/>
      <sheetName val="Note29"/>
      <sheetName val="Control sheet"/>
      <sheetName val="8,9"/>
      <sheetName val="SV"/>
      <sheetName val="OS entries"/>
      <sheetName val="Total Detail"/>
    </sheetNames>
    <sheetDataSet>
      <sheetData sheetId="0"/>
      <sheetData sheetId="1"/>
      <sheetData sheetId="2"/>
      <sheetData sheetId="3"/>
      <sheetData sheetId="4"/>
      <sheetData sheetId="5"/>
      <sheetData sheetId="6"/>
      <sheetData sheetId="7"/>
      <sheetData sheetId="8"/>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t Copy"/>
      <sheetName val="ACC 2000"/>
      <sheetName val="JV"/>
      <sheetName val="Trial"/>
      <sheetName val="FA Sch 2000"/>
    </sheetNames>
    <sheetDataSet>
      <sheetData sheetId="0"/>
      <sheetData sheetId="1"/>
      <sheetData sheetId="2"/>
      <sheetData sheetId="3">
        <row r="25">
          <cell r="D25">
            <v>19603</v>
          </cell>
        </row>
        <row r="69">
          <cell r="D69">
            <v>87500</v>
          </cell>
        </row>
        <row r="70">
          <cell r="D70">
            <v>200000</v>
          </cell>
        </row>
        <row r="71">
          <cell r="D71">
            <v>7385</v>
          </cell>
        </row>
        <row r="72">
          <cell r="D72">
            <v>25789</v>
          </cell>
        </row>
        <row r="74">
          <cell r="D74">
            <v>113772</v>
          </cell>
        </row>
        <row r="75">
          <cell r="D75">
            <v>358024</v>
          </cell>
        </row>
        <row r="77">
          <cell r="D77">
            <v>31239</v>
          </cell>
        </row>
        <row r="78">
          <cell r="D78">
            <v>1511</v>
          </cell>
        </row>
        <row r="79">
          <cell r="D79">
            <v>5300</v>
          </cell>
        </row>
        <row r="80">
          <cell r="D80">
            <v>46823</v>
          </cell>
        </row>
        <row r="81">
          <cell r="D81">
            <v>16543</v>
          </cell>
        </row>
        <row r="82">
          <cell r="D82">
            <v>29736</v>
          </cell>
        </row>
        <row r="83">
          <cell r="D83">
            <v>203850</v>
          </cell>
        </row>
        <row r="84">
          <cell r="D84">
            <v>970</v>
          </cell>
        </row>
        <row r="85">
          <cell r="D85">
            <v>37042</v>
          </cell>
        </row>
        <row r="86">
          <cell r="D86">
            <v>51321</v>
          </cell>
        </row>
        <row r="87">
          <cell r="D87">
            <v>2301</v>
          </cell>
        </row>
        <row r="88">
          <cell r="D88">
            <v>70000</v>
          </cell>
        </row>
        <row r="89">
          <cell r="D89">
            <v>12374</v>
          </cell>
        </row>
        <row r="90">
          <cell r="D90">
            <v>9544</v>
          </cell>
        </row>
        <row r="91">
          <cell r="D91">
            <v>1800</v>
          </cell>
        </row>
        <row r="92">
          <cell r="D92">
            <v>20151</v>
          </cell>
        </row>
        <row r="93">
          <cell r="D93">
            <v>10684</v>
          </cell>
        </row>
        <row r="94">
          <cell r="D94">
            <v>14507</v>
          </cell>
        </row>
        <row r="96">
          <cell r="D96">
            <v>126586</v>
          </cell>
        </row>
        <row r="97">
          <cell r="D97">
            <v>127280</v>
          </cell>
        </row>
        <row r="98">
          <cell r="D98">
            <v>127581</v>
          </cell>
        </row>
        <row r="99">
          <cell r="D99">
            <v>25540</v>
          </cell>
        </row>
        <row r="101">
          <cell r="D101">
            <v>2680</v>
          </cell>
        </row>
        <row r="102">
          <cell r="D102">
            <v>550</v>
          </cell>
        </row>
        <row r="105">
          <cell r="D105">
            <v>5815</v>
          </cell>
        </row>
        <row r="106">
          <cell r="D106">
            <v>22194</v>
          </cell>
        </row>
        <row r="107">
          <cell r="D107">
            <v>30680</v>
          </cell>
        </row>
        <row r="117">
          <cell r="D117">
            <v>2870.5</v>
          </cell>
        </row>
        <row r="120">
          <cell r="D120">
            <v>153838</v>
          </cell>
        </row>
        <row r="123">
          <cell r="D123">
            <v>1720</v>
          </cell>
        </row>
        <row r="124">
          <cell r="D124">
            <v>90535</v>
          </cell>
        </row>
        <row r="125">
          <cell r="D125">
            <v>43130</v>
          </cell>
        </row>
        <row r="126">
          <cell r="D126">
            <v>4894</v>
          </cell>
        </row>
        <row r="127">
          <cell r="D127">
            <v>43660</v>
          </cell>
        </row>
        <row r="129">
          <cell r="D129">
            <v>66300</v>
          </cell>
        </row>
        <row r="130">
          <cell r="D130">
            <v>800</v>
          </cell>
        </row>
        <row r="143">
          <cell r="D143">
            <v>101779</v>
          </cell>
        </row>
      </sheetData>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sheetName val="SOFP"/>
      <sheetName val="SOCI"/>
      <sheetName val="SOCF"/>
      <sheetName val="SOCE"/>
      <sheetName val="PPE"/>
      <sheetName val="Notes"/>
      <sheetName val="A.Rev 1"/>
      <sheetName val="A.Rev 2"/>
      <sheetName val="Adjusting Entries"/>
      <sheetName val="Prov. for tax"/>
      <sheetName val="Taxable Income"/>
      <sheetName val="Tax Dep Sch"/>
      <sheetName val="Tax Gain"/>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C"/>
      <sheetName val="Lead sch"/>
      <sheetName val="Step 2"/>
      <sheetName val="Loans"/>
      <sheetName val="Movement"/>
      <sheetName val="IFC A"/>
      <sheetName val="IFC B"/>
      <sheetName val="ABN"/>
      <sheetName val="Tomen"/>
      <sheetName val="Interest"/>
      <sheetName val="Global Int"/>
      <sheetName val="Repay IFC A"/>
      <sheetName val="Repay IFC B"/>
      <sheetName val="Repay ABN"/>
      <sheetName val="Repay Tomen"/>
      <sheetName val="Step 7"/>
      <sheetName val="Step 10"/>
      <sheetName val="Circul"/>
      <sheetName val="AR Drop Dow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chanical"/>
      <sheetName val="Electrical"/>
      <sheetName val="Air Compressor"/>
      <sheetName val="Boiler House"/>
      <sheetName val="AIr Conditioner"/>
      <sheetName val="POWER HOUSE"/>
      <sheetName val="WWTP"/>
      <sheetName val="Gas Break Up(Annex-E)"/>
      <sheetName val="P&amp;L1"/>
      <sheetName val="ELEC. METER READINGS(Annex-A)"/>
      <sheetName val="Steam Generation(Annex-D)"/>
      <sheetName val="Hot Water( Annex-G)"/>
      <sheetName val="Bill"/>
    </sheetNames>
    <sheetDataSet>
      <sheetData sheetId="0" refreshError="1">
        <row r="17">
          <cell r="D17">
            <v>35931</v>
          </cell>
        </row>
        <row r="18">
          <cell r="D18">
            <v>292319</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N-SI"/>
    </sheetNames>
    <definedNames>
      <definedName name="Back"/>
    </defined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Balance-Sheet"/>
      <sheetName val="P&amp;L-P&amp;LApp."/>
      <sheetName val="Revenue-Fire-Marine-Motor"/>
      <sheetName val="Cash Flow"/>
      <sheetName val="Equity"/>
      <sheetName val="Notes 1to7"/>
      <sheetName val="Note 8-10"/>
      <sheetName val="Note 11&amp;11.1"/>
      <sheetName val="Notes 12-15"/>
      <sheetName val="Note 16"/>
      <sheetName val="Note 17-19"/>
      <sheetName val="Classified Summary of Assets"/>
      <sheetName val="Revenue_Fire_Marine_Moto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Balance-Sheet"/>
      <sheetName val="P&amp;L-P&amp;LApp."/>
      <sheetName val="Revenue-Fire-Marine-Motor"/>
      <sheetName val="Cash Flow"/>
      <sheetName val="Equity"/>
      <sheetName val="Notes 1to7"/>
      <sheetName val="Note 8-10"/>
      <sheetName val="Note 11&amp;11.1"/>
      <sheetName val="Notes 12-15"/>
      <sheetName val="Note 16"/>
      <sheetName val="Note 17-19"/>
      <sheetName val="Classified Summary of Asse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chanical"/>
      <sheetName val="Electrical"/>
      <sheetName val="Air Compressor"/>
      <sheetName val="Boiler House"/>
      <sheetName val="AIr Conditioner"/>
      <sheetName val="POWER HOUSE"/>
      <sheetName val="WWTP"/>
      <sheetName val="Gas Break Up(Annex-E)"/>
      <sheetName val="P&amp;L1"/>
      <sheetName val="ELEC. METER READINGS(Annex-A)"/>
      <sheetName val="Steam Generation(Annex-D)"/>
      <sheetName val="Hot Water( Annex-G)"/>
      <sheetName val="Bi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X"/>
      <sheetName val="BS"/>
      <sheetName val="Acct"/>
      <sheetName val="Note14&amp;15"/>
      <sheetName val="Note14.6"/>
      <sheetName val="Sheet1"/>
      <sheetName val="Note37"/>
      <sheetName val="Redeemable capi"/>
      <sheetName val="Banks"/>
      <sheetName val="Pend Final"/>
      <sheetName val="Pending Entries"/>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chanical"/>
      <sheetName val="Electrical"/>
      <sheetName val="Air Compressor"/>
      <sheetName val="Boiler House"/>
      <sheetName val="AIr Conditioner"/>
      <sheetName val="POWER HOUSE"/>
      <sheetName val="Gas Break Up(Annex-E)"/>
      <sheetName val="P&amp;L1"/>
      <sheetName val="ELEC. METER READINGS(Annex-A)"/>
      <sheetName val="Steam Generation(Annex-D)"/>
      <sheetName val="Hot Water( Annex-G)"/>
      <sheetName val="Bill"/>
    </sheetNames>
    <sheetDataSet>
      <sheetData sheetId="0" refreshError="1">
        <row r="12">
          <cell r="AK12">
            <v>225394</v>
          </cell>
        </row>
        <row r="13">
          <cell r="AK13">
            <v>104709</v>
          </cell>
        </row>
        <row r="20">
          <cell r="D20">
            <v>204966</v>
          </cell>
        </row>
        <row r="21">
          <cell r="D21">
            <v>0</v>
          </cell>
        </row>
        <row r="24">
          <cell r="D24">
            <v>0</v>
          </cell>
        </row>
        <row r="28">
          <cell r="D28">
            <v>15024</v>
          </cell>
        </row>
      </sheetData>
      <sheetData sheetId="1" refreshError="1">
        <row r="10">
          <cell r="AF10">
            <v>8824</v>
          </cell>
        </row>
        <row r="12">
          <cell r="AG12">
            <v>0</v>
          </cell>
        </row>
        <row r="18">
          <cell r="AF18">
            <v>253740</v>
          </cell>
        </row>
        <row r="29">
          <cell r="D29">
            <v>3745</v>
          </cell>
        </row>
        <row r="33">
          <cell r="D33">
            <v>345937</v>
          </cell>
          <cell r="E33">
            <v>115312.33333333334</v>
          </cell>
        </row>
      </sheetData>
      <sheetData sheetId="2" refreshError="1">
        <row r="13">
          <cell r="D13">
            <v>9299</v>
          </cell>
        </row>
        <row r="15">
          <cell r="D15">
            <v>0</v>
          </cell>
        </row>
        <row r="17">
          <cell r="D17">
            <v>0</v>
          </cell>
        </row>
        <row r="21">
          <cell r="D21">
            <v>36439</v>
          </cell>
        </row>
        <row r="22">
          <cell r="D22">
            <v>3056</v>
          </cell>
        </row>
        <row r="27">
          <cell r="D27">
            <v>55</v>
          </cell>
        </row>
        <row r="29">
          <cell r="D29">
            <v>1229384</v>
          </cell>
        </row>
      </sheetData>
      <sheetData sheetId="3" refreshError="1">
        <row r="13">
          <cell r="D13">
            <v>65486</v>
          </cell>
        </row>
        <row r="16">
          <cell r="D16">
            <v>733137</v>
          </cell>
        </row>
        <row r="17">
          <cell r="D17">
            <v>490337</v>
          </cell>
        </row>
        <row r="18">
          <cell r="D18">
            <v>836262</v>
          </cell>
        </row>
        <row r="23">
          <cell r="D23">
            <v>111087</v>
          </cell>
        </row>
        <row r="24">
          <cell r="D24">
            <v>22842</v>
          </cell>
        </row>
        <row r="29">
          <cell r="D29">
            <v>6306.1606643993682</v>
          </cell>
        </row>
        <row r="32">
          <cell r="D32">
            <v>33220</v>
          </cell>
        </row>
      </sheetData>
      <sheetData sheetId="4" refreshError="1">
        <row r="14">
          <cell r="D14">
            <v>39412</v>
          </cell>
          <cell r="X14">
            <v>15527</v>
          </cell>
        </row>
        <row r="23">
          <cell r="D23">
            <v>80466</v>
          </cell>
        </row>
        <row r="29">
          <cell r="D29">
            <v>394.98630511356731</v>
          </cell>
        </row>
        <row r="31">
          <cell r="D31">
            <v>764111.49119999993</v>
          </cell>
        </row>
      </sheetData>
      <sheetData sheetId="5" refreshError="1">
        <row r="13">
          <cell r="D13">
            <v>162979</v>
          </cell>
        </row>
        <row r="16">
          <cell r="D16">
            <v>358367</v>
          </cell>
        </row>
        <row r="17">
          <cell r="D17">
            <v>3772063.25</v>
          </cell>
        </row>
        <row r="18">
          <cell r="D18">
            <v>156493</v>
          </cell>
        </row>
        <row r="22">
          <cell r="D22">
            <v>376700</v>
          </cell>
        </row>
        <row r="23">
          <cell r="D23">
            <v>74821</v>
          </cell>
        </row>
        <row r="28">
          <cell r="D28">
            <v>85352.454469816599</v>
          </cell>
        </row>
        <row r="30">
          <cell r="D30">
            <v>225724</v>
          </cell>
        </row>
        <row r="31">
          <cell r="D31">
            <v>1722563.5715999999</v>
          </cell>
        </row>
      </sheetData>
      <sheetData sheetId="6" refreshError="1">
        <row r="16">
          <cell r="D16">
            <v>149275.75</v>
          </cell>
        </row>
        <row r="17">
          <cell r="D17">
            <v>23000</v>
          </cell>
        </row>
      </sheetData>
      <sheetData sheetId="7"/>
      <sheetData sheetId="8" refreshError="1">
        <row r="89">
          <cell r="K89">
            <v>10006267.571599999</v>
          </cell>
        </row>
      </sheetData>
      <sheetData sheetId="9" refreshError="1">
        <row r="30">
          <cell r="E30">
            <v>836262</v>
          </cell>
        </row>
      </sheetData>
      <sheetData sheetId="10" refreshError="1">
        <row r="9">
          <cell r="H9">
            <v>144900</v>
          </cell>
        </row>
      </sheetData>
      <sheetData sheetId="11" refreshError="1">
        <row r="26">
          <cell r="C26">
            <v>2213908.6559972144</v>
          </cell>
          <cell r="D26">
            <v>3376097.0992622697</v>
          </cell>
          <cell r="E26">
            <v>1190346.2447405157</v>
          </cell>
          <cell r="H26">
            <v>3042606.4912</v>
          </cell>
        </row>
        <row r="39">
          <cell r="E39">
            <v>1177680</v>
          </cell>
        </row>
        <row r="50">
          <cell r="C50">
            <v>2024.5755138516533</v>
          </cell>
          <cell r="D50">
            <v>153674.32015192136</v>
          </cell>
          <cell r="E50">
            <v>16576.854334226988</v>
          </cell>
        </row>
        <row r="57">
          <cell r="C57">
            <v>102203.01000000001</v>
          </cell>
          <cell r="D57">
            <v>1498977.48</v>
          </cell>
          <cell r="E57">
            <v>102203.01000000001</v>
          </cell>
        </row>
        <row r="63">
          <cell r="C63">
            <v>774804.78024814767</v>
          </cell>
          <cell r="D63">
            <v>1834079.9972569658</v>
          </cell>
          <cell r="E63">
            <v>0</v>
          </cell>
        </row>
        <row r="77">
          <cell r="C77">
            <v>30719.928846732691</v>
          </cell>
          <cell r="D77">
            <v>227111.65672656219</v>
          </cell>
          <cell r="E77">
            <v>325271.71442670509</v>
          </cell>
        </row>
        <row r="84">
          <cell r="F84">
            <v>0</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chanical"/>
      <sheetName val="Electrical"/>
      <sheetName val="Air Compressor"/>
      <sheetName val="Boiler House"/>
      <sheetName val="AIr Conditioner"/>
      <sheetName val="POWER HOUSE"/>
      <sheetName val="Gas Break Up(Annex-E)"/>
      <sheetName val="P&amp;L1"/>
      <sheetName val="ELEC. METER READINGS(Annex-A)"/>
      <sheetName val="Steam Generation(Annex-D)"/>
      <sheetName val="Hot Water( Annex-G)"/>
      <sheetName val="Bill"/>
    </sheetNames>
    <sheetDataSet>
      <sheetData sheetId="0" refreshError="1">
        <row r="34">
          <cell r="E34">
            <v>49486.154267537568</v>
          </cell>
          <cell r="F34">
            <v>114588.38879149164</v>
          </cell>
          <cell r="G34">
            <v>145030.09438846126</v>
          </cell>
        </row>
      </sheetData>
      <sheetData sheetId="1" refreshError="1">
        <row r="15">
          <cell r="AH15">
            <v>59902</v>
          </cell>
        </row>
        <row r="35">
          <cell r="D35">
            <v>396898.9</v>
          </cell>
        </row>
      </sheetData>
      <sheetData sheetId="2" refreshError="1"/>
      <sheetData sheetId="3" refreshError="1"/>
      <sheetData sheetId="4" refreshError="1"/>
      <sheetData sheetId="5" refreshError="1"/>
      <sheetData sheetId="6" refreshError="1">
        <row r="11">
          <cell r="D11">
            <v>3617587.4249999998</v>
          </cell>
        </row>
      </sheetData>
      <sheetData sheetId="7" refreshError="1"/>
      <sheetData sheetId="8" refreshError="1"/>
      <sheetData sheetId="9" refreshError="1"/>
      <sheetData sheetId="10" refreshError="1"/>
      <sheetData sheetId="11" refreshError="1">
        <row r="26">
          <cell r="HK26">
            <v>2601827.0025229319</v>
          </cell>
          <cell r="HL26">
            <v>3457332.2859755587</v>
          </cell>
          <cell r="HM26">
            <v>1199300.4315015094</v>
          </cell>
        </row>
        <row r="85">
          <cell r="C85">
            <v>132299.63333333333</v>
          </cell>
          <cell r="D85">
            <v>132299.63333333333</v>
          </cell>
          <cell r="E85">
            <v>132299.63333333333</v>
          </cell>
        </row>
      </sheetData>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C DATA"/>
      <sheetName val="PIVOT"/>
      <sheetName val="M. vehicles"/>
      <sheetName val="DELETIONS"/>
    </sheetNames>
    <sheetDataSet>
      <sheetData sheetId="0" refreshError="1">
        <row r="1">
          <cell r="A1" t="str">
            <v>YEARS</v>
          </cell>
          <cell r="B1" t="str">
            <v>Dep Period</v>
          </cell>
        </row>
        <row r="2">
          <cell r="A2">
            <v>1991</v>
          </cell>
          <cell r="B2">
            <v>15</v>
          </cell>
          <cell r="F2">
            <v>2006</v>
          </cell>
        </row>
        <row r="3">
          <cell r="A3">
            <v>1992</v>
          </cell>
          <cell r="B3">
            <v>14</v>
          </cell>
        </row>
        <row r="4">
          <cell r="A4">
            <v>1993</v>
          </cell>
          <cell r="B4">
            <v>13</v>
          </cell>
        </row>
        <row r="5">
          <cell r="A5">
            <v>1994</v>
          </cell>
          <cell r="B5">
            <v>12</v>
          </cell>
        </row>
        <row r="6">
          <cell r="A6">
            <v>1995</v>
          </cell>
          <cell r="B6">
            <v>11</v>
          </cell>
        </row>
        <row r="7">
          <cell r="A7">
            <v>1996</v>
          </cell>
          <cell r="B7">
            <v>10</v>
          </cell>
        </row>
        <row r="8">
          <cell r="A8">
            <v>1997</v>
          </cell>
          <cell r="B8">
            <v>9</v>
          </cell>
        </row>
        <row r="9">
          <cell r="A9">
            <v>1998</v>
          </cell>
          <cell r="B9">
            <v>8</v>
          </cell>
        </row>
        <row r="10">
          <cell r="A10">
            <v>1999</v>
          </cell>
          <cell r="B10">
            <v>7</v>
          </cell>
        </row>
        <row r="11">
          <cell r="A11">
            <v>2000</v>
          </cell>
          <cell r="B11">
            <v>6</v>
          </cell>
        </row>
        <row r="12">
          <cell r="A12">
            <v>2001</v>
          </cell>
          <cell r="B12">
            <v>5</v>
          </cell>
        </row>
        <row r="13">
          <cell r="A13">
            <v>2002</v>
          </cell>
          <cell r="B13">
            <v>4</v>
          </cell>
        </row>
        <row r="14">
          <cell r="A14">
            <v>2003</v>
          </cell>
          <cell r="B14">
            <v>3</v>
          </cell>
        </row>
        <row r="15">
          <cell r="A15">
            <v>2004</v>
          </cell>
          <cell r="B15">
            <v>2</v>
          </cell>
        </row>
        <row r="16">
          <cell r="A16">
            <v>2005</v>
          </cell>
          <cell r="B16">
            <v>1</v>
          </cell>
        </row>
      </sheetData>
      <sheetData sheetId="1" refreshError="1"/>
      <sheetData sheetId="2" refreshError="1"/>
      <sheetData sheetId="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Chart"/>
      <sheetName val="Prdct Wise"/>
      <sheetName val="CC Wise"/>
      <sheetName val="Spndl Rtr"/>
      <sheetName val="Per Pick"/>
      <sheetName val="Work"/>
      <sheetName val="Avg Yrdt"/>
      <sheetName val="Qtr1"/>
      <sheetName val="Qtr2"/>
      <sheetName val="Qtr3"/>
      <sheetName val="Qtr4"/>
      <sheetName val="Oct04"/>
      <sheetName val="Nov04"/>
      <sheetName val="Dec04"/>
      <sheetName val="Jan05"/>
      <sheetName val="Feb05"/>
      <sheetName val="Mar05"/>
      <sheetName val="Apr05"/>
      <sheetName val="May05"/>
      <sheetName val="Jun05"/>
      <sheetName val="Jul05"/>
      <sheetName val="Aug05"/>
      <sheetName val="Sep05"/>
      <sheetName val="Yr2004"/>
    </sheetNames>
    <sheetDataSet>
      <sheetData sheetId="0" refreshError="1"/>
      <sheetData sheetId="1" refreshError="1"/>
      <sheetData sheetId="2" refreshError="1">
        <row r="5">
          <cell r="D5">
            <v>191.6639652975154</v>
          </cell>
          <cell r="E5">
            <v>207.56737484341934</v>
          </cell>
          <cell r="F5">
            <v>198.7526777915169</v>
          </cell>
          <cell r="G5">
            <v>199.45749678890556</v>
          </cell>
          <cell r="H5">
            <v>236.36239375751552</v>
          </cell>
          <cell r="I5">
            <v>230.81106008656246</v>
          </cell>
          <cell r="J5">
            <v>191.6575768560721</v>
          </cell>
          <cell r="K5">
            <v>218.57871053697252</v>
          </cell>
          <cell r="O5" t="e">
            <v>#DIV/0!</v>
          </cell>
          <cell r="S5" t="e">
            <v>#DIV/0!</v>
          </cell>
          <cell r="T5">
            <v>208.57611817264041</v>
          </cell>
          <cell r="V5">
            <v>286.79957639542931</v>
          </cell>
        </row>
        <row r="6">
          <cell r="D6">
            <v>46.468571602830117</v>
          </cell>
          <cell r="E6">
            <v>64.298900007700155</v>
          </cell>
          <cell r="F6">
            <v>66.327335990793728</v>
          </cell>
          <cell r="G6">
            <v>58.878261368515929</v>
          </cell>
          <cell r="H6">
            <v>79.864347346550218</v>
          </cell>
          <cell r="I6">
            <v>68.685606328879516</v>
          </cell>
          <cell r="J6">
            <v>70.648767227052318</v>
          </cell>
          <cell r="K6">
            <v>73.237576002985676</v>
          </cell>
          <cell r="O6" t="e">
            <v>#DIV/0!</v>
          </cell>
          <cell r="S6" t="e">
            <v>#DIV/0!</v>
          </cell>
          <cell r="T6">
            <v>65.954234091192802</v>
          </cell>
          <cell r="V6">
            <v>79.682315672815733</v>
          </cell>
        </row>
        <row r="7">
          <cell r="D7">
            <v>19.145624966561204</v>
          </cell>
          <cell r="E7">
            <v>12.955306841032868</v>
          </cell>
          <cell r="F7">
            <v>3.3474952093086956</v>
          </cell>
          <cell r="G7">
            <v>12.082417722531781</v>
          </cell>
          <cell r="H7">
            <v>6.097788305254225</v>
          </cell>
          <cell r="I7">
            <v>1.0419885497287336</v>
          </cell>
          <cell r="J7">
            <v>7.333979965974212E-7</v>
          </cell>
          <cell r="K7">
            <v>2.4526173915748837</v>
          </cell>
          <cell r="O7" t="e">
            <v>#DIV/0!</v>
          </cell>
          <cell r="S7" t="e">
            <v>#DIV/0!</v>
          </cell>
          <cell r="T7">
            <v>7.3131522258536661</v>
          </cell>
          <cell r="V7">
            <v>16.8878053187826</v>
          </cell>
        </row>
        <row r="8">
          <cell r="D8">
            <v>2.1375210529092774</v>
          </cell>
          <cell r="E8">
            <v>1.893255589530872</v>
          </cell>
          <cell r="F8">
            <v>1.5424589925686347</v>
          </cell>
          <cell r="G8">
            <v>1.8561305159324215</v>
          </cell>
          <cell r="H8">
            <v>3.7515686725341215</v>
          </cell>
          <cell r="I8">
            <v>4.2509072494835527</v>
          </cell>
          <cell r="J8">
            <v>1.492065615356581</v>
          </cell>
          <cell r="K8">
            <v>3.0916775449098162</v>
          </cell>
          <cell r="O8" t="e">
            <v>#DIV/0!</v>
          </cell>
          <cell r="S8" t="e">
            <v>#DIV/0!</v>
          </cell>
          <cell r="T8">
            <v>2.4648600432222598</v>
          </cell>
          <cell r="V8">
            <v>5.3876421179398424</v>
          </cell>
        </row>
        <row r="9">
          <cell r="D9">
            <v>3.2270520157483884</v>
          </cell>
          <cell r="E9">
            <v>4.2347672007715236</v>
          </cell>
          <cell r="F9">
            <v>3.8740399768799882</v>
          </cell>
          <cell r="G9">
            <v>3.7855583714810095</v>
          </cell>
          <cell r="H9">
            <v>0.61149941604478097</v>
          </cell>
          <cell r="I9">
            <v>0.74888303185794525</v>
          </cell>
          <cell r="J9">
            <v>0</v>
          </cell>
          <cell r="K9">
            <v>0.43361203867937759</v>
          </cell>
          <cell r="O9" t="e">
            <v>#DIV/0!</v>
          </cell>
          <cell r="S9" t="e">
            <v>#DIV/0!</v>
          </cell>
          <cell r="T9">
            <v>2.1326232284293161</v>
          </cell>
          <cell r="V9">
            <v>3.6792844486516501</v>
          </cell>
        </row>
        <row r="10">
          <cell r="D10">
            <v>8.9635480135740071</v>
          </cell>
          <cell r="E10">
            <v>15.863530167281821</v>
          </cell>
          <cell r="F10">
            <v>8.56111207029182</v>
          </cell>
          <cell r="G10">
            <v>11.096733870639136</v>
          </cell>
          <cell r="H10">
            <v>10.172548420440616</v>
          </cell>
          <cell r="I10">
            <v>16.244797939371725</v>
          </cell>
          <cell r="J10">
            <v>3.3598590961618182</v>
          </cell>
          <cell r="K10">
            <v>9.7696132246313159</v>
          </cell>
          <cell r="O10" t="e">
            <v>#DIV/0!</v>
          </cell>
          <cell r="S10" t="e">
            <v>#DIV/0!</v>
          </cell>
          <cell r="T10">
            <v>10.4665166170987</v>
          </cell>
          <cell r="V10">
            <v>32.690559074897998</v>
          </cell>
        </row>
        <row r="11">
          <cell r="D11">
            <v>30.288598953171416</v>
          </cell>
          <cell r="E11">
            <v>33.553842754245125</v>
          </cell>
          <cell r="F11">
            <v>32.072056153679384</v>
          </cell>
          <cell r="G11">
            <v>31.86678461697619</v>
          </cell>
          <cell r="H11">
            <v>40.13650260712803</v>
          </cell>
          <cell r="I11">
            <v>46.426748835716779</v>
          </cell>
          <cell r="J11">
            <v>35.935347405460732</v>
          </cell>
          <cell r="K11">
            <v>40.381682387876907</v>
          </cell>
          <cell r="O11" t="e">
            <v>#DIV/0!</v>
          </cell>
          <cell r="S11" t="e">
            <v>#DIV/0!</v>
          </cell>
          <cell r="T11">
            <v>35.93081709971122</v>
          </cell>
          <cell r="V11">
            <v>43.929906793965571</v>
          </cell>
        </row>
        <row r="12">
          <cell r="D12">
            <v>9.288259347365063</v>
          </cell>
          <cell r="E12">
            <v>9.6857315201674776</v>
          </cell>
          <cell r="F12">
            <v>9.9072953245349691</v>
          </cell>
          <cell r="G12">
            <v>9.6326156384158885</v>
          </cell>
          <cell r="H12">
            <v>9.777337185209138</v>
          </cell>
          <cell r="I12">
            <v>10.274529466805744</v>
          </cell>
          <cell r="J12">
            <v>10.001976959436387</v>
          </cell>
          <cell r="K12">
            <v>10.025586878722498</v>
          </cell>
          <cell r="O12" t="e">
            <v>#DIV/0!</v>
          </cell>
          <cell r="S12" t="e">
            <v>#DIV/0!</v>
          </cell>
          <cell r="T12">
            <v>9.8192281039301594</v>
          </cell>
          <cell r="V12">
            <v>13.666600844504343</v>
          </cell>
        </row>
        <row r="13">
          <cell r="D13">
            <v>41.428093225523988</v>
          </cell>
          <cell r="E13">
            <v>36.402396653599773</v>
          </cell>
          <cell r="F13">
            <v>41.551021321117368</v>
          </cell>
          <cell r="G13">
            <v>39.861218390936642</v>
          </cell>
          <cell r="H13">
            <v>54.320716840206053</v>
          </cell>
          <cell r="I13">
            <v>48.363297261665451</v>
          </cell>
          <cell r="J13">
            <v>41.368150930237455</v>
          </cell>
          <cell r="K13">
            <v>47.564265727708197</v>
          </cell>
          <cell r="O13" t="e">
            <v>#DIV/0!</v>
          </cell>
          <cell r="S13" t="e">
            <v>#DIV/0!</v>
          </cell>
          <cell r="T13">
            <v>43.503827352399256</v>
          </cell>
          <cell r="V13">
            <v>51.926419952685208</v>
          </cell>
        </row>
        <row r="14">
          <cell r="D14">
            <v>20.832180335975881</v>
          </cell>
          <cell r="E14">
            <v>22.458308848010276</v>
          </cell>
          <cell r="F14">
            <v>20.829030868599531</v>
          </cell>
          <cell r="G14">
            <v>21.358758569056512</v>
          </cell>
          <cell r="H14">
            <v>23.518022472695044</v>
          </cell>
          <cell r="I14">
            <v>23.950095229164148</v>
          </cell>
          <cell r="J14">
            <v>20.958919212492106</v>
          </cell>
          <cell r="K14">
            <v>22.731543698936598</v>
          </cell>
          <cell r="O14" t="e">
            <v>#DIV/0!</v>
          </cell>
          <cell r="S14" t="e">
            <v>#DIV/0!</v>
          </cell>
          <cell r="T14">
            <v>22.017530453666168</v>
          </cell>
          <cell r="V14">
            <v>28.942499353025653</v>
          </cell>
        </row>
        <row r="15">
          <cell r="D15">
            <v>9.8845157838560329</v>
          </cell>
          <cell r="E15">
            <v>6.221335261079477</v>
          </cell>
          <cell r="F15">
            <v>10.740831883742798</v>
          </cell>
          <cell r="G15">
            <v>9.0390177244200576</v>
          </cell>
          <cell r="H15">
            <v>8.1120624914532939</v>
          </cell>
          <cell r="I15">
            <v>10.824206193888884</v>
          </cell>
          <cell r="J15">
            <v>7.8924896764767123</v>
          </cell>
          <cell r="K15">
            <v>8.8905356409472329</v>
          </cell>
          <cell r="O15" t="e">
            <v>#DIV/0!</v>
          </cell>
          <cell r="S15" t="e">
            <v>#DIV/0!</v>
          </cell>
          <cell r="T15">
            <v>8.9733289571368431</v>
          </cell>
          <cell r="V15">
            <v>10.006542818160728</v>
          </cell>
        </row>
        <row r="16">
          <cell r="D16">
            <v>29.059277499404946</v>
          </cell>
          <cell r="E16">
            <v>30.197086240970389</v>
          </cell>
          <cell r="F16">
            <v>29.784724492571229</v>
          </cell>
          <cell r="G16">
            <v>29.630728485533247</v>
          </cell>
          <cell r="H16">
            <v>35.063241189543476</v>
          </cell>
          <cell r="I16">
            <v>36.072636346969489</v>
          </cell>
          <cell r="J16">
            <v>30.925760916480808</v>
          </cell>
          <cell r="K16">
            <v>33.892516856781427</v>
          </cell>
          <cell r="O16" t="e">
            <v>#DIV/0!</v>
          </cell>
          <cell r="S16" t="e">
            <v>#DIV/0!</v>
          </cell>
          <cell r="T16">
            <v>31.663852873642941</v>
          </cell>
          <cell r="V16">
            <v>41.847623572039822</v>
          </cell>
        </row>
        <row r="17">
          <cell r="D17">
            <v>0.52297557314955601</v>
          </cell>
          <cell r="E17">
            <v>2.7729681887931648</v>
          </cell>
          <cell r="F17">
            <v>1.2653482006836454</v>
          </cell>
          <cell r="G17">
            <v>1.4991143430591141</v>
          </cell>
          <cell r="H17">
            <v>5.6580512274067365</v>
          </cell>
          <cell r="I17">
            <v>1.0474908294345433</v>
          </cell>
          <cell r="J17">
            <v>2.0199474757814406</v>
          </cell>
          <cell r="K17">
            <v>2.8997463806081605</v>
          </cell>
          <cell r="O17" t="e">
            <v>#DIV/0!</v>
          </cell>
          <cell r="S17" t="e">
            <v>#DIV/0!</v>
          </cell>
          <cell r="T17">
            <v>2.1662567547166862</v>
          </cell>
          <cell r="V17">
            <v>4.6061684804701564</v>
          </cell>
        </row>
        <row r="18">
          <cell r="D18">
            <v>8.7117192702383193</v>
          </cell>
          <cell r="E18">
            <v>7.950654480283732</v>
          </cell>
          <cell r="F18">
            <v>7.9302661513467703</v>
          </cell>
          <cell r="G18">
            <v>8.1938249588211107</v>
          </cell>
          <cell r="H18">
            <v>8.1578267324852156</v>
          </cell>
          <cell r="I18">
            <v>8.2081975277582622</v>
          </cell>
          <cell r="J18">
            <v>8.0657615853985654</v>
          </cell>
          <cell r="K18">
            <v>8.1278341947736799</v>
          </cell>
          <cell r="O18" t="e">
            <v>#DIV/0!</v>
          </cell>
          <cell r="S18" t="e">
            <v>#DIV/0!</v>
          </cell>
          <cell r="T18">
            <v>8.1599593732228453</v>
          </cell>
          <cell r="V18">
            <v>14.018067300831101</v>
          </cell>
        </row>
        <row r="19">
          <cell r="D19">
            <v>5.0450187805465605</v>
          </cell>
          <cell r="E19">
            <v>5.3182299895363965</v>
          </cell>
          <cell r="F19">
            <v>7.0473849162860933</v>
          </cell>
          <cell r="G19">
            <v>5.7914925592458371</v>
          </cell>
          <cell r="H19">
            <v>4.7140623469195884</v>
          </cell>
          <cell r="I19">
            <v>9.9348897952110296</v>
          </cell>
          <cell r="J19">
            <v>6.1214521283940453</v>
          </cell>
          <cell r="K19">
            <v>6.8653203343481675</v>
          </cell>
          <cell r="O19" t="e">
            <v>#DIV/0!</v>
          </cell>
          <cell r="S19" t="e">
            <v>#DIV/0!</v>
          </cell>
          <cell r="T19">
            <v>6.3132193360677027</v>
          </cell>
          <cell r="V19">
            <v>8.7025913435456488</v>
          </cell>
        </row>
        <row r="20">
          <cell r="D20">
            <v>4.4358839398166205</v>
          </cell>
          <cell r="E20">
            <v>4.9956390509526916</v>
          </cell>
          <cell r="F20">
            <v>4.9844342247373898</v>
          </cell>
          <cell r="G20">
            <v>4.7947249031827317</v>
          </cell>
          <cell r="H20">
            <v>5.1130239645732543</v>
          </cell>
          <cell r="I20">
            <v>5.0693828692616147</v>
          </cell>
          <cell r="J20">
            <v>5.0768990435704948</v>
          </cell>
          <cell r="K20">
            <v>5.0796983773079143</v>
          </cell>
          <cell r="O20" t="e">
            <v>#DIV/0!</v>
          </cell>
          <cell r="S20" t="e">
            <v>#DIV/0!</v>
          </cell>
          <cell r="T20">
            <v>4.9270216780874065</v>
          </cell>
          <cell r="V20">
            <v>6.3582134156315728</v>
          </cell>
        </row>
        <row r="21">
          <cell r="D21">
            <v>8.6377873162496339</v>
          </cell>
          <cell r="E21">
            <v>8.8759141130594621</v>
          </cell>
          <cell r="F21">
            <v>8.55720852330656</v>
          </cell>
          <cell r="G21">
            <v>8.6863402435059047</v>
          </cell>
          <cell r="H21">
            <v>10.050321006933203</v>
          </cell>
          <cell r="I21">
            <v>9.318317271933779</v>
          </cell>
          <cell r="J21">
            <v>8.5468191717730466</v>
          </cell>
          <cell r="K21">
            <v>9.2536841367072125</v>
          </cell>
          <cell r="O21" t="e">
            <v>#DIV/0!</v>
          </cell>
          <cell r="S21" t="e">
            <v>#DIV/0!</v>
          </cell>
          <cell r="T21">
            <v>8.9518158178170726</v>
          </cell>
          <cell r="V21">
            <v>8.6106884647348814</v>
          </cell>
        </row>
        <row r="22">
          <cell r="D22">
            <v>1.7058926194042574</v>
          </cell>
          <cell r="E22">
            <v>0.28368041834494168</v>
          </cell>
          <cell r="F22">
            <v>8.2476210767956623E-5</v>
          </cell>
          <cell r="G22">
            <v>0.6652314777185494</v>
          </cell>
          <cell r="H22">
            <v>1.3699559112254758</v>
          </cell>
          <cell r="I22">
            <v>2.4943580533702576</v>
          </cell>
          <cell r="J22">
            <v>1.0948815115632136</v>
          </cell>
          <cell r="K22">
            <v>1.6662334330362873</v>
          </cell>
          <cell r="O22" t="e">
            <v>#DIV/0!</v>
          </cell>
          <cell r="S22" t="e">
            <v>#DIV/0!</v>
          </cell>
          <cell r="T22">
            <v>1.1455799137312288</v>
          </cell>
          <cell r="V22">
            <v>4.1580630472966194</v>
          </cell>
        </row>
        <row r="23">
          <cell r="D23">
            <v>10.942523045405411</v>
          </cell>
          <cell r="E23">
            <v>13.535196988446749</v>
          </cell>
          <cell r="F23">
            <v>14.379114233812501</v>
          </cell>
          <cell r="G23">
            <v>12.953853656367446</v>
          </cell>
          <cell r="H23">
            <v>10.206184859812826</v>
          </cell>
          <cell r="I23">
            <v>16.475991613686126</v>
          </cell>
          <cell r="J23">
            <v>12.816582784319321</v>
          </cell>
          <cell r="K23">
            <v>13.278894188621271</v>
          </cell>
          <cell r="O23" t="e">
            <v>#DIV/0!</v>
          </cell>
          <cell r="S23" t="e">
            <v>#DIV/0!</v>
          </cell>
          <cell r="T23">
            <v>13.117080561487334</v>
          </cell>
          <cell r="V23">
            <v>13.012356834581507</v>
          </cell>
        </row>
        <row r="24">
          <cell r="D24">
            <v>10.942523045405411</v>
          </cell>
          <cell r="E24">
            <v>13.535196988446749</v>
          </cell>
          <cell r="F24">
            <v>14.379114233812501</v>
          </cell>
          <cell r="G24">
            <v>12.953853656367446</v>
          </cell>
          <cell r="H24">
            <v>10.206184859812826</v>
          </cell>
          <cell r="I24">
            <v>16.475991613686126</v>
          </cell>
          <cell r="J24">
            <v>12.816582784319321</v>
          </cell>
          <cell r="K24">
            <v>13.278894188621271</v>
          </cell>
          <cell r="O24" t="e">
            <v>#DIV/0!</v>
          </cell>
          <cell r="S24" t="e">
            <v>#DIV/0!</v>
          </cell>
          <cell r="T24">
            <v>13.117080561487334</v>
          </cell>
          <cell r="V24">
            <v>13.012356834581507</v>
          </cell>
        </row>
        <row r="25">
          <cell r="D25">
            <v>27.178672684674765</v>
          </cell>
          <cell r="E25">
            <v>37.037767194211611</v>
          </cell>
          <cell r="F25">
            <v>103.69157625924171</v>
          </cell>
          <cell r="G25">
            <v>56.336584388511547</v>
          </cell>
          <cell r="H25">
            <v>67.065747652509415</v>
          </cell>
          <cell r="I25">
            <v>62.300929673459876</v>
          </cell>
          <cell r="J25">
            <v>56.361836002811629</v>
          </cell>
          <cell r="K25">
            <v>61.531728223906811</v>
          </cell>
          <cell r="O25" t="e">
            <v>#DIV/0!</v>
          </cell>
          <cell r="S25" t="e">
            <v>#DIV/0!</v>
          </cell>
          <cell r="T25">
            <v>58.752346068456063</v>
          </cell>
          <cell r="V25">
            <v>48.944585248552521</v>
          </cell>
        </row>
        <row r="26">
          <cell r="D26">
            <v>27.640841258695488</v>
          </cell>
          <cell r="E26">
            <v>32.712793471676314</v>
          </cell>
          <cell r="F26">
            <v>36.512982684393272</v>
          </cell>
          <cell r="G26">
            <v>32.236367650595376</v>
          </cell>
          <cell r="H26">
            <v>40.982390847680513</v>
          </cell>
          <cell r="I26">
            <v>45.17756208322556</v>
          </cell>
          <cell r="J26">
            <v>34.307615175607459</v>
          </cell>
          <cell r="K26">
            <v>39.850988662576</v>
          </cell>
          <cell r="O26" t="e">
            <v>#DIV/0!</v>
          </cell>
          <cell r="S26" t="e">
            <v>#DIV/0!</v>
          </cell>
          <cell r="T26">
            <v>35.777238154958717</v>
          </cell>
          <cell r="V26">
            <v>39.76658711426947</v>
          </cell>
        </row>
        <row r="27">
          <cell r="D27">
            <v>-0.46216857402072359</v>
          </cell>
          <cell r="E27">
            <v>4.3249737225353009</v>
          </cell>
          <cell r="F27">
            <v>67.178593574848435</v>
          </cell>
          <cell r="G27">
            <v>24.10021673791617</v>
          </cell>
          <cell r="H27">
            <v>26.083356804828899</v>
          </cell>
          <cell r="I27">
            <v>17.123367590234313</v>
          </cell>
          <cell r="J27">
            <v>22.054220827204166</v>
          </cell>
          <cell r="K27">
            <v>21.68073956133081</v>
          </cell>
          <cell r="O27" t="e">
            <v>#DIV/0!</v>
          </cell>
          <cell r="S27" t="e">
            <v>#DIV/0!</v>
          </cell>
          <cell r="T27">
            <v>22.97510791349735</v>
          </cell>
          <cell r="V27">
            <v>9.1779981342830492</v>
          </cell>
        </row>
        <row r="28">
          <cell r="D28">
            <v>258.84443852700053</v>
          </cell>
          <cell r="E28">
            <v>288.3374252670481</v>
          </cell>
          <cell r="F28">
            <v>346.60809277714236</v>
          </cell>
          <cell r="G28">
            <v>298.37866331931781</v>
          </cell>
          <cell r="H28">
            <v>348.69756745938122</v>
          </cell>
          <cell r="I28">
            <v>345.66061772067792</v>
          </cell>
          <cell r="J28">
            <v>291.76175655968387</v>
          </cell>
          <cell r="K28">
            <v>327.28184980628203</v>
          </cell>
          <cell r="O28" t="e">
            <v>#DIV/0!</v>
          </cell>
          <cell r="S28" t="e">
            <v>#DIV/0!</v>
          </cell>
          <cell r="T28">
            <v>312.10939767622676</v>
          </cell>
          <cell r="V28">
            <v>390.60414205060317</v>
          </cell>
        </row>
        <row r="29">
          <cell r="D29">
            <v>49.875744528464885</v>
          </cell>
          <cell r="E29">
            <v>56.070714446869353</v>
          </cell>
          <cell r="F29">
            <v>50.73229906787553</v>
          </cell>
          <cell r="G29">
            <v>52.102816671206625</v>
          </cell>
          <cell r="H29">
            <v>64.24070180075843</v>
          </cell>
          <cell r="I29">
            <v>59.496894859023442</v>
          </cell>
          <cell r="J29">
            <v>53.257269081026479</v>
          </cell>
          <cell r="K29">
            <v>58.532538212214021</v>
          </cell>
          <cell r="O29" t="e">
            <v>#DIV/0!</v>
          </cell>
          <cell r="S29" t="e">
            <v>#DIV/0!</v>
          </cell>
          <cell r="T29">
            <v>55.140471245850485</v>
          </cell>
          <cell r="V29">
            <v>73.031851324722609</v>
          </cell>
        </row>
        <row r="30">
          <cell r="D30">
            <v>24.568990591606685</v>
          </cell>
          <cell r="E30">
            <v>28.841798341265068</v>
          </cell>
          <cell r="F30">
            <v>25.677488798641026</v>
          </cell>
          <cell r="G30">
            <v>26.293686936579771</v>
          </cell>
          <cell r="H30">
            <v>36.84060268219929</v>
          </cell>
          <cell r="I30">
            <v>31.356419574165365</v>
          </cell>
          <cell r="J30">
            <v>27.612774487048657</v>
          </cell>
          <cell r="K30">
            <v>31.595807537061248</v>
          </cell>
          <cell r="O30" t="e">
            <v>#DIV/0!</v>
          </cell>
          <cell r="S30" t="e">
            <v>#DIV/0!</v>
          </cell>
          <cell r="T30">
            <v>28.798808951912054</v>
          </cell>
          <cell r="V30">
            <v>37.991017042356482</v>
          </cell>
        </row>
        <row r="31">
          <cell r="D31">
            <v>14.40647702087503</v>
          </cell>
          <cell r="E31">
            <v>14.752251101321576</v>
          </cell>
          <cell r="F31">
            <v>14.502300380911507</v>
          </cell>
          <cell r="G31">
            <v>14.54113350925336</v>
          </cell>
          <cell r="H31">
            <v>16.234104729465482</v>
          </cell>
          <cell r="I31">
            <v>16.829476714252817</v>
          </cell>
          <cell r="J31">
            <v>14.757316539414013</v>
          </cell>
          <cell r="K31">
            <v>15.83604174324754</v>
          </cell>
          <cell r="O31" t="e">
            <v>#DIV/0!</v>
          </cell>
          <cell r="S31" t="e">
            <v>#DIV/0!</v>
          </cell>
          <cell r="T31">
            <v>15.158227717882053</v>
          </cell>
          <cell r="V31">
            <v>23.700599575114389</v>
          </cell>
        </row>
        <row r="32">
          <cell r="D32">
            <v>2.5183135514282275</v>
          </cell>
          <cell r="E32">
            <v>2.5624873650588746</v>
          </cell>
          <cell r="F32">
            <v>2.5238424343416535</v>
          </cell>
          <cell r="G32">
            <v>2.5324566487768987</v>
          </cell>
          <cell r="H32">
            <v>2.738767226692159</v>
          </cell>
          <cell r="I32">
            <v>2.8819740886115639</v>
          </cell>
          <cell r="J32">
            <v>2.5561538428371762</v>
          </cell>
          <cell r="K32">
            <v>2.709199073312496</v>
          </cell>
          <cell r="O32" t="e">
            <v>#DIV/0!</v>
          </cell>
          <cell r="S32" t="e">
            <v>#DIV/0!</v>
          </cell>
          <cell r="T32">
            <v>2.6167531153028993</v>
          </cell>
          <cell r="V32">
            <v>4.0875233038924881</v>
          </cell>
        </row>
        <row r="33">
          <cell r="D33">
            <v>5.9194562828607529</v>
          </cell>
          <cell r="E33">
            <v>5.2526569174033408</v>
          </cell>
          <cell r="F33">
            <v>5.1706572597358438</v>
          </cell>
          <cell r="G33">
            <v>5.4427073857404658</v>
          </cell>
          <cell r="H33">
            <v>5.1771705039858595</v>
          </cell>
          <cell r="I33">
            <v>5.3325545114081896</v>
          </cell>
          <cell r="J33">
            <v>5.2710235631074296</v>
          </cell>
          <cell r="K33">
            <v>5.253847810441898</v>
          </cell>
          <cell r="O33" t="e">
            <v>#DIV/0!</v>
          </cell>
          <cell r="S33" t="e">
            <v>#DIV/0!</v>
          </cell>
          <cell r="T33">
            <v>5.3505936520832424</v>
          </cell>
          <cell r="V33">
            <v>5.9145522100962786</v>
          </cell>
        </row>
        <row r="34">
          <cell r="D34">
            <v>2.4625070816941896</v>
          </cell>
          <cell r="E34">
            <v>4.6615207218204873</v>
          </cell>
          <cell r="F34">
            <v>2.8580101942455114</v>
          </cell>
          <cell r="G34">
            <v>3.2928321908561315</v>
          </cell>
          <cell r="H34">
            <v>3.2500566584156241</v>
          </cell>
          <cell r="I34">
            <v>3.0964699705855092</v>
          </cell>
          <cell r="J34">
            <v>3.0600006486192002</v>
          </cell>
          <cell r="K34">
            <v>3.1376420481508349</v>
          </cell>
          <cell r="O34" t="e">
            <v>#DIV/0!</v>
          </cell>
          <cell r="S34" t="e">
            <v>#DIV/0!</v>
          </cell>
          <cell r="T34">
            <v>3.2160878086702351</v>
          </cell>
          <cell r="V34">
            <v>1.3381591932629788</v>
          </cell>
        </row>
        <row r="35">
          <cell r="D35">
            <v>7.7006667079791526</v>
          </cell>
          <cell r="E35">
            <v>6.5059207403393504</v>
          </cell>
          <cell r="F35">
            <v>6.2012606171051452</v>
          </cell>
          <cell r="G35">
            <v>6.7963603281149361</v>
          </cell>
          <cell r="H35">
            <v>7.8508867844262635</v>
          </cell>
          <cell r="I35">
            <v>8.521241074145383</v>
          </cell>
          <cell r="J35">
            <v>7.0584070060558721</v>
          </cell>
          <cell r="K35">
            <v>7.7537353310452541</v>
          </cell>
          <cell r="O35" t="e">
            <v>#DIV/0!</v>
          </cell>
          <cell r="S35" t="e">
            <v>#DIV/0!</v>
          </cell>
          <cell r="T35">
            <v>7.2549922665534483</v>
          </cell>
          <cell r="V35">
            <v>7.6680090727615475</v>
          </cell>
        </row>
        <row r="36">
          <cell r="D36">
            <v>4.5384698415474354</v>
          </cell>
          <cell r="E36">
            <v>4.9322176138215541</v>
          </cell>
          <cell r="F36">
            <v>4.8178444098641275</v>
          </cell>
          <cell r="G36">
            <v>4.7590906837643949</v>
          </cell>
          <cell r="H36">
            <v>5.9242552843806262</v>
          </cell>
          <cell r="I36">
            <v>5.5369328194827059</v>
          </cell>
          <cell r="J36">
            <v>4.9403851822686944</v>
          </cell>
          <cell r="K36">
            <v>5.4261902117772536</v>
          </cell>
          <cell r="O36" t="e">
            <v>#DIV/0!</v>
          </cell>
          <cell r="S36" t="e">
            <v>#DIV/0!</v>
          </cell>
          <cell r="T36">
            <v>5.078047503336415</v>
          </cell>
          <cell r="V36">
            <v>5.5211047104937823</v>
          </cell>
        </row>
        <row r="37">
          <cell r="D37">
            <v>0.7186609570681084</v>
          </cell>
          <cell r="E37">
            <v>0.73703344413234428</v>
          </cell>
          <cell r="F37">
            <v>0.70737829579868139</v>
          </cell>
          <cell r="G37">
            <v>0.72030698069852428</v>
          </cell>
          <cell r="H37">
            <v>0.82715242719805948</v>
          </cell>
          <cell r="I37">
            <v>0.81690707976952082</v>
          </cell>
          <cell r="J37">
            <v>0.72944703921631859</v>
          </cell>
          <cell r="K37">
            <v>0.78603044558091884</v>
          </cell>
          <cell r="O37" t="e">
            <v>#DIV/0!</v>
          </cell>
          <cell r="S37" t="e">
            <v>#DIV/0!</v>
          </cell>
          <cell r="T37">
            <v>0.75146590657569934</v>
          </cell>
          <cell r="V37">
            <v>1.0901904715901596</v>
          </cell>
        </row>
        <row r="38">
          <cell r="D38">
            <v>0.15709576139607839</v>
          </cell>
          <cell r="E38">
            <v>0.16045551854302148</v>
          </cell>
          <cell r="F38">
            <v>0.1547371108736379</v>
          </cell>
          <cell r="G38">
            <v>0.15728304357753248</v>
          </cell>
          <cell r="H38">
            <v>0.17816846383870613</v>
          </cell>
          <cell r="I38">
            <v>0.17823888719539163</v>
          </cell>
          <cell r="J38">
            <v>0.15909980899988574</v>
          </cell>
          <cell r="K38">
            <v>0.17073773084753729</v>
          </cell>
          <cell r="O38" t="e">
            <v>#DIV/0!</v>
          </cell>
          <cell r="S38" t="e">
            <v>#DIV/0!</v>
          </cell>
          <cell r="T38">
            <v>0.16366908630020854</v>
          </cell>
          <cell r="V38">
            <v>0.26753695524640908</v>
          </cell>
        </row>
        <row r="39">
          <cell r="D39">
            <v>0.17344471027014224</v>
          </cell>
          <cell r="E39">
            <v>0.15759687993508981</v>
          </cell>
          <cell r="F39">
            <v>0.14846955586716726</v>
          </cell>
          <cell r="G39">
            <v>0.15970058597855982</v>
          </cell>
          <cell r="H39">
            <v>0.15498939584616533</v>
          </cell>
          <cell r="I39">
            <v>0.146739896026433</v>
          </cell>
          <cell r="J39">
            <v>0.15131004765141332</v>
          </cell>
          <cell r="K39">
            <v>0.15053095609187772</v>
          </cell>
          <cell r="O39" t="e">
            <v>#DIV/0!</v>
          </cell>
          <cell r="S39" t="e">
            <v>#DIV/0!</v>
          </cell>
          <cell r="T39">
            <v>0.15522306049608597</v>
          </cell>
          <cell r="V39">
            <v>0.56376139182622476</v>
          </cell>
        </row>
        <row r="40">
          <cell r="D40">
            <v>0.17783837537797448</v>
          </cell>
          <cell r="E40">
            <v>0.17473286946788763</v>
          </cell>
          <cell r="F40">
            <v>0.17148132152480966</v>
          </cell>
          <cell r="G40">
            <v>0.17460738455601532</v>
          </cell>
          <cell r="H40">
            <v>0.19400580968510875</v>
          </cell>
          <cell r="I40">
            <v>0.71433551489464631</v>
          </cell>
          <cell r="J40">
            <v>0.27113740128102615</v>
          </cell>
          <cell r="K40">
            <v>0.38472631955989944</v>
          </cell>
          <cell r="O40" t="e">
            <v>#DIV/0!</v>
          </cell>
          <cell r="S40" t="e">
            <v>#DIV/0!</v>
          </cell>
          <cell r="T40">
            <v>0.27588034670177419</v>
          </cell>
          <cell r="V40">
            <v>0.22541554360497262</v>
          </cell>
        </row>
        <row r="41">
          <cell r="D41">
            <v>1.3951867032277179</v>
          </cell>
          <cell r="E41">
            <v>0.31721284767593572</v>
          </cell>
          <cell r="F41">
            <v>0.20134992317672085</v>
          </cell>
          <cell r="G41">
            <v>0.63695015375511899</v>
          </cell>
          <cell r="H41">
            <v>0.28378572883848929</v>
          </cell>
          <cell r="I41">
            <v>0.37587779582587366</v>
          </cell>
          <cell r="J41">
            <v>0.50476201053817704</v>
          </cell>
          <cell r="K41">
            <v>0.39007929329874702</v>
          </cell>
          <cell r="O41" t="e">
            <v>#DIV/0!</v>
          </cell>
          <cell r="S41" t="e">
            <v>#DIV/0!</v>
          </cell>
          <cell r="T41">
            <v>0.51845282503601964</v>
          </cell>
          <cell r="V41">
            <v>1.3398222802298987</v>
          </cell>
        </row>
        <row r="42">
          <cell r="D42">
            <v>0.53997035909169666</v>
          </cell>
          <cell r="E42">
            <v>2.6671566763516352E-2</v>
          </cell>
          <cell r="F42">
            <v>0</v>
          </cell>
          <cell r="G42">
            <v>0.18842149578479067</v>
          </cell>
          <cell r="H42">
            <v>0.28852967463910767</v>
          </cell>
          <cell r="I42">
            <v>0.7522090809508114</v>
          </cell>
          <cell r="J42">
            <v>0.30226551610035768</v>
          </cell>
          <cell r="K42">
            <v>0.44544037388902102</v>
          </cell>
          <cell r="O42" t="e">
            <v>#DIV/0!</v>
          </cell>
          <cell r="S42" t="e">
            <v>#DIV/0!</v>
          </cell>
          <cell r="T42">
            <v>0.31225353810724588</v>
          </cell>
          <cell r="V42">
            <v>0.3243799793840495</v>
          </cell>
        </row>
        <row r="43">
          <cell r="D43">
            <v>12.155184065800366</v>
          </cell>
          <cell r="E43">
            <v>12.198666189832039</v>
          </cell>
          <cell r="F43">
            <v>13.869835903948839</v>
          </cell>
          <cell r="G43">
            <v>12.732583232361335</v>
          </cell>
          <cell r="H43">
            <v>12.16213664638156</v>
          </cell>
          <cell r="I43">
            <v>19.024564749041019</v>
          </cell>
          <cell r="J43">
            <v>14.644911056721536</v>
          </cell>
          <cell r="K43">
            <v>15.089000655483106</v>
          </cell>
          <cell r="O43" t="e">
            <v>#DIV/0!</v>
          </cell>
          <cell r="S43" t="e">
            <v>#DIV/0!</v>
          </cell>
          <cell r="T43">
            <v>13.858608291150883</v>
          </cell>
          <cell r="V43">
            <v>8.5976376751399926</v>
          </cell>
        </row>
        <row r="44">
          <cell r="D44">
            <v>0.62079582158586954</v>
          </cell>
          <cell r="E44">
            <v>0.64759281015529147</v>
          </cell>
          <cell r="F44">
            <v>0.59263882826360803</v>
          </cell>
          <cell r="G44">
            <v>0.61936534747324246</v>
          </cell>
          <cell r="H44">
            <v>0.71489601440154282</v>
          </cell>
          <cell r="I44">
            <v>0.69458148346668391</v>
          </cell>
          <cell r="J44">
            <v>0.61143876821621967</v>
          </cell>
          <cell r="K44">
            <v>0.66820686829511056</v>
          </cell>
          <cell r="O44" t="e">
            <v>#DIV/0!</v>
          </cell>
          <cell r="S44" t="e">
            <v>#DIV/0!</v>
          </cell>
          <cell r="T44">
            <v>0.64234798749011057</v>
          </cell>
          <cell r="V44">
            <v>1.048648383256666</v>
          </cell>
        </row>
        <row r="45">
          <cell r="D45">
            <v>1.1370344552495926</v>
          </cell>
          <cell r="E45">
            <v>1.2011337946436336</v>
          </cell>
          <cell r="F45">
            <v>1.1430176786676727</v>
          </cell>
          <cell r="G45">
            <v>1.1584940105116284</v>
          </cell>
          <cell r="H45">
            <v>1.3581637354854101</v>
          </cell>
          <cell r="I45">
            <v>1.3795679789134936</v>
          </cell>
          <cell r="J45">
            <v>1.1655511183344094</v>
          </cell>
          <cell r="K45">
            <v>1.2900506787167418</v>
          </cell>
          <cell r="O45" t="e">
            <v>#DIV/0!</v>
          </cell>
          <cell r="S45" t="e">
            <v>#DIV/0!</v>
          </cell>
          <cell r="T45">
            <v>1.220546213744538</v>
          </cell>
          <cell r="V45">
            <v>2.2701485597125068</v>
          </cell>
        </row>
        <row r="46">
          <cell r="D46">
            <v>0.14436855005615648</v>
          </cell>
          <cell r="E46">
            <v>0.15239499097672693</v>
          </cell>
          <cell r="F46">
            <v>0.14511237106492564</v>
          </cell>
          <cell r="G46">
            <v>0.14705234287481464</v>
          </cell>
          <cell r="H46">
            <v>0.16910512610496201</v>
          </cell>
          <cell r="I46">
            <v>0.1713525250435437</v>
          </cell>
          <cell r="J46">
            <v>0.14683313933610484</v>
          </cell>
          <cell r="K46">
            <v>0.16112695221218926</v>
          </cell>
          <cell r="O46" t="e">
            <v>#DIV/0!</v>
          </cell>
          <cell r="S46" t="e">
            <v>#DIV/0!</v>
          </cell>
          <cell r="T46">
            <v>0.15366228649996988</v>
          </cell>
          <cell r="V46">
            <v>0.27857918538517112</v>
          </cell>
        </row>
        <row r="47">
          <cell r="D47">
            <v>3.6285125512734897</v>
          </cell>
          <cell r="E47">
            <v>3.8102119888479784</v>
          </cell>
          <cell r="F47">
            <v>3.727012136837744</v>
          </cell>
          <cell r="G47">
            <v>3.7163956557399125</v>
          </cell>
          <cell r="H47">
            <v>4.2386467374055048</v>
          </cell>
          <cell r="I47">
            <v>3.8713883776355607</v>
          </cell>
          <cell r="J47">
            <v>3.6525238173652701</v>
          </cell>
          <cell r="K47">
            <v>3.8952801162146828</v>
          </cell>
          <cell r="O47" t="e">
            <v>#DIV/0!</v>
          </cell>
          <cell r="S47" t="e">
            <v>#DIV/0!</v>
          </cell>
          <cell r="T47">
            <v>3.7992870027592982</v>
          </cell>
          <cell r="V47">
            <v>4.9056032378580836</v>
          </cell>
        </row>
        <row r="48">
          <cell r="D48">
            <v>6.5498138713751028E-2</v>
          </cell>
          <cell r="E48">
            <v>1.7300830954945431E-2</v>
          </cell>
          <cell r="F48">
            <v>8.0649525287987134E-2</v>
          </cell>
          <cell r="G48">
            <v>5.5093618704336531E-2</v>
          </cell>
          <cell r="H48">
            <v>1.8440969451080039E-2</v>
          </cell>
          <cell r="I48">
            <v>6.0012354047968147E-2</v>
          </cell>
          <cell r="J48">
            <v>4.7096361277396456E-2</v>
          </cell>
          <cell r="K48">
            <v>4.1774204239422935E-2</v>
          </cell>
          <cell r="O48" t="e">
            <v>#DIV/0!</v>
          </cell>
          <cell r="S48" t="e">
            <v>#DIV/0!</v>
          </cell>
          <cell r="T48">
            <v>4.8699198197589694E-2</v>
          </cell>
          <cell r="V48">
            <v>9.4658308927564508E-2</v>
          </cell>
        </row>
        <row r="49">
          <cell r="D49">
            <v>6.5497319425628211</v>
          </cell>
          <cell r="E49">
            <v>6.3700317742534622</v>
          </cell>
          <cell r="F49">
            <v>8.1814053638269026</v>
          </cell>
          <cell r="G49">
            <v>7.0330470224118615</v>
          </cell>
          <cell r="H49">
            <v>5.6619667989786286</v>
          </cell>
          <cell r="I49">
            <v>12.715865947574377</v>
          </cell>
          <cell r="J49">
            <v>8.9978484252194679</v>
          </cell>
          <cell r="K49">
            <v>8.9839110428407807</v>
          </cell>
          <cell r="O49" t="e">
            <v>#DIV/0!</v>
          </cell>
          <cell r="S49" t="e">
            <v>#DIV/0!</v>
          </cell>
          <cell r="T49">
            <v>7.9690048179775363</v>
          </cell>
          <cell r="V49">
            <v>7.2999482904212982</v>
          </cell>
        </row>
        <row r="50">
          <cell r="D50">
            <v>9.2426063586867474E-3</v>
          </cell>
          <cell r="E50">
            <v>0</v>
          </cell>
          <cell r="F50">
            <v>0</v>
          </cell>
          <cell r="G50">
            <v>3.1352346455381331E-3</v>
          </cell>
          <cell r="H50">
            <v>9.1726455443035004E-4</v>
          </cell>
          <cell r="I50">
            <v>0.1317960823593945</v>
          </cell>
          <cell r="J50">
            <v>2.361942697266944E-2</v>
          </cell>
          <cell r="K50">
            <v>4.8650792964177528E-2</v>
          </cell>
          <cell r="O50" t="e">
            <v>#DIV/0!</v>
          </cell>
          <cell r="S50" t="e">
            <v>#DIV/0!</v>
          </cell>
          <cell r="T50">
            <v>2.5060784481840979E-2</v>
          </cell>
          <cell r="V50">
            <v>3.8657705662048146E-2</v>
          </cell>
        </row>
        <row r="51">
          <cell r="D51">
            <v>7.575350729272146</v>
          </cell>
          <cell r="E51">
            <v>7.3999785286722899</v>
          </cell>
          <cell r="F51">
            <v>7.7911394517166501</v>
          </cell>
          <cell r="G51">
            <v>7.5855306616724123</v>
          </cell>
          <cell r="H51">
            <v>9.98572276735411</v>
          </cell>
          <cell r="I51">
            <v>10.804062817445102</v>
          </cell>
          <cell r="J51">
            <v>8.2570214305139906</v>
          </cell>
          <cell r="K51">
            <v>9.5913135063051769</v>
          </cell>
          <cell r="O51" t="e">
            <v>#DIV/0!</v>
          </cell>
          <cell r="S51" t="e">
            <v>#DIV/0!</v>
          </cell>
          <cell r="T51">
            <v>8.5350977546945117</v>
          </cell>
          <cell r="V51">
            <v>14.089978725940874</v>
          </cell>
        </row>
        <row r="52">
          <cell r="D52">
            <v>5.1251788896973336</v>
          </cell>
          <cell r="E52">
            <v>5.5603755225919418</v>
          </cell>
          <cell r="F52">
            <v>5.2867975023112077</v>
          </cell>
          <cell r="G52">
            <v>5.3155530452652275</v>
          </cell>
          <cell r="H52">
            <v>7.2340825337109633</v>
          </cell>
          <cell r="I52">
            <v>6.3500949188750129</v>
          </cell>
          <cell r="J52">
            <v>5.5388553701181928</v>
          </cell>
          <cell r="K52">
            <v>6.3106675939276515</v>
          </cell>
          <cell r="O52" t="e">
            <v>#DIV/0!</v>
          </cell>
          <cell r="S52" t="e">
            <v>#DIV/0!</v>
          </cell>
          <cell r="T52">
            <v>5.7843965324015345</v>
          </cell>
          <cell r="V52">
            <v>9.183826822885969</v>
          </cell>
        </row>
        <row r="53">
          <cell r="D53">
            <v>0.24187961982100031</v>
          </cell>
          <cell r="E53">
            <v>0.2627052557878638</v>
          </cell>
          <cell r="F53">
            <v>0.24356995705285892</v>
          </cell>
          <cell r="G53">
            <v>0.248908280397663</v>
          </cell>
          <cell r="H53">
            <v>0.28541655889160383</v>
          </cell>
          <cell r="I53">
            <v>0.20700341388516463</v>
          </cell>
          <cell r="J53">
            <v>0.23468067501030027</v>
          </cell>
          <cell r="K53">
            <v>0.24057832089190281</v>
          </cell>
          <cell r="O53" t="e">
            <v>#DIV/0!</v>
          </cell>
          <cell r="S53" t="e">
            <v>#DIV/0!</v>
          </cell>
          <cell r="T53">
            <v>0.24483461733327061</v>
          </cell>
          <cell r="V53">
            <v>0.44477211915137149</v>
          </cell>
        </row>
        <row r="54">
          <cell r="D54">
            <v>0.2198064764060117</v>
          </cell>
          <cell r="E54">
            <v>0.22654194262820593</v>
          </cell>
          <cell r="F54">
            <v>0.21658555867155943</v>
          </cell>
          <cell r="G54">
            <v>0.22074892133403204</v>
          </cell>
          <cell r="H54">
            <v>0.2570463694431066</v>
          </cell>
          <cell r="I54">
            <v>0.25599825054621017</v>
          </cell>
          <cell r="J54">
            <v>0.21800116102729067</v>
          </cell>
          <cell r="K54">
            <v>0.24144919245874313</v>
          </cell>
          <cell r="O54" t="e">
            <v>#DIV/0!</v>
          </cell>
          <cell r="S54" t="e">
            <v>#DIV/0!</v>
          </cell>
          <cell r="T54">
            <v>0.23054744992190307</v>
          </cell>
          <cell r="V54">
            <v>0.62317778648528255</v>
          </cell>
        </row>
        <row r="55">
          <cell r="D55">
            <v>0.13278115652646108</v>
          </cell>
          <cell r="E55">
            <v>0.12132921490170853</v>
          </cell>
          <cell r="F55">
            <v>0.11666094454743194</v>
          </cell>
          <cell r="G55">
            <v>0.12353495121555814</v>
          </cell>
          <cell r="H55">
            <v>0.13604963640468021</v>
          </cell>
          <cell r="I55">
            <v>0.11846122172601575</v>
          </cell>
          <cell r="J55">
            <v>0.11843255054050791</v>
          </cell>
          <cell r="K55">
            <v>0.12365948436099863</v>
          </cell>
          <cell r="O55" t="e">
            <v>#DIV/0!</v>
          </cell>
          <cell r="S55" t="e">
            <v>#DIV/0!</v>
          </cell>
          <cell r="T55">
            <v>0.12354603973183989</v>
          </cell>
          <cell r="V55">
            <v>0.25602107924972051</v>
          </cell>
        </row>
        <row r="56">
          <cell r="D56">
            <v>0.84250416221761681</v>
          </cell>
          <cell r="E56">
            <v>0.90921873484728921</v>
          </cell>
          <cell r="F56">
            <v>1.3655628175928187</v>
          </cell>
          <cell r="G56">
            <v>1.0413235198030284</v>
          </cell>
          <cell r="H56">
            <v>0.94936236202966651</v>
          </cell>
          <cell r="I56">
            <v>1.3535510303505782</v>
          </cell>
          <cell r="J56">
            <v>1.1395558906519838</v>
          </cell>
          <cell r="K56">
            <v>1.1510197851292656</v>
          </cell>
          <cell r="O56" t="e">
            <v>#DIV/0!</v>
          </cell>
          <cell r="S56" t="e">
            <v>#DIV/0!</v>
          </cell>
          <cell r="T56">
            <v>1.0926521233294011</v>
          </cell>
          <cell r="V56">
            <v>1.403917807264162</v>
          </cell>
        </row>
        <row r="57">
          <cell r="D57">
            <v>0.25043583499172772</v>
          </cell>
          <cell r="E57">
            <v>0.29516051677585603</v>
          </cell>
          <cell r="F57">
            <v>0.55974055300675296</v>
          </cell>
          <cell r="G57">
            <v>0.367950574801993</v>
          </cell>
          <cell r="H57">
            <v>0.94832519251743141</v>
          </cell>
          <cell r="I57">
            <v>2.1585544562686634</v>
          </cell>
          <cell r="J57">
            <v>0.75320468579333222</v>
          </cell>
          <cell r="K57">
            <v>1.2592377645161399</v>
          </cell>
          <cell r="O57" t="e">
            <v>#DIV/0!</v>
          </cell>
          <cell r="S57" t="e">
            <v>#DIV/0!</v>
          </cell>
          <cell r="T57">
            <v>0.79304030138735582</v>
          </cell>
          <cell r="V57">
            <v>0.64057345950427214</v>
          </cell>
        </row>
        <row r="58">
          <cell r="D58">
            <v>0.76276458961199478</v>
          </cell>
          <cell r="E58">
            <v>2.46473411394252E-2</v>
          </cell>
          <cell r="F58">
            <v>2.2221185340202607E-3</v>
          </cell>
          <cell r="G58">
            <v>0.26751136885491117</v>
          </cell>
          <cell r="H58">
            <v>0.17544011435665763</v>
          </cell>
          <cell r="I58">
            <v>0.36039952579345597</v>
          </cell>
          <cell r="J58">
            <v>0.25429109737238459</v>
          </cell>
          <cell r="K58">
            <v>0.2647013650204757</v>
          </cell>
          <cell r="O58" t="e">
            <v>#DIV/0!</v>
          </cell>
          <cell r="S58" t="e">
            <v>#DIV/0!</v>
          </cell>
          <cell r="T58">
            <v>0.26608069058920658</v>
          </cell>
          <cell r="V58">
            <v>1.5376896514000946</v>
          </cell>
        </row>
        <row r="59">
          <cell r="D59">
            <v>55.875697147381956</v>
          </cell>
          <cell r="E59">
            <v>59.336597248998899</v>
          </cell>
          <cell r="F59">
            <v>98.990111747598704</v>
          </cell>
          <cell r="G59">
            <v>71.671758833248646</v>
          </cell>
          <cell r="H59">
            <v>63.112499953231207</v>
          </cell>
          <cell r="I59">
            <v>59.695750186521671</v>
          </cell>
          <cell r="J59">
            <v>64.467640962932961</v>
          </cell>
          <cell r="K59">
            <v>62.373376809154188</v>
          </cell>
          <cell r="O59" t="e">
            <v>#DIV/0!</v>
          </cell>
          <cell r="S59" t="e">
            <v>#DIV/0!</v>
          </cell>
          <cell r="T59">
            <v>67.235678468875378</v>
          </cell>
          <cell r="V59">
            <v>74.812863560285805</v>
          </cell>
        </row>
        <row r="60">
          <cell r="D60">
            <v>15.797702562370731</v>
          </cell>
          <cell r="E60">
            <v>15.543802664209938</v>
          </cell>
          <cell r="F60">
            <v>15.277035231800376</v>
          </cell>
          <cell r="G60">
            <v>15.527716515501604</v>
          </cell>
          <cell r="H60">
            <v>18.658387921519207</v>
          </cell>
          <cell r="I60">
            <v>18.961172061771428</v>
          </cell>
          <cell r="J60">
            <v>15.842810599934067</v>
          </cell>
          <cell r="K60">
            <v>17.675269354016706</v>
          </cell>
          <cell r="O60" t="e">
            <v>#DIV/0!</v>
          </cell>
          <cell r="S60" t="e">
            <v>#DIV/0!</v>
          </cell>
          <cell r="T60">
            <v>16.53929641378118</v>
          </cell>
          <cell r="V60">
            <v>19.869507974218759</v>
          </cell>
        </row>
        <row r="61">
          <cell r="D61">
            <v>4.4017360081230938</v>
          </cell>
          <cell r="E61">
            <v>4.7995074989326643</v>
          </cell>
          <cell r="F61">
            <v>43.355938574821408</v>
          </cell>
          <cell r="G61">
            <v>17.823525325637227</v>
          </cell>
          <cell r="H61">
            <v>2.5286782587222416</v>
          </cell>
          <cell r="I61">
            <v>2.2770819097034032</v>
          </cell>
          <cell r="J61">
            <v>11.558909591927412</v>
          </cell>
          <cell r="K61">
            <v>5.7560459833472386</v>
          </cell>
          <cell r="O61" t="e">
            <v>#DIV/0!</v>
          </cell>
          <cell r="S61" t="e">
            <v>#DIV/0!</v>
          </cell>
          <cell r="T61">
            <v>12.084240052249362</v>
          </cell>
          <cell r="V61">
            <v>8.1383325324509439</v>
          </cell>
        </row>
        <row r="62">
          <cell r="D62">
            <v>0.30950523271058211</v>
          </cell>
          <cell r="E62">
            <v>0.32592482749143287</v>
          </cell>
          <cell r="F62">
            <v>0.31127505526209137</v>
          </cell>
          <cell r="G62">
            <v>0.31518515236208466</v>
          </cell>
          <cell r="H62">
            <v>0.39597464145905725</v>
          </cell>
          <cell r="I62">
            <v>0.36674007969326644</v>
          </cell>
          <cell r="J62">
            <v>0.32192131750596542</v>
          </cell>
          <cell r="K62">
            <v>0.35853033936789469</v>
          </cell>
          <cell r="O62" t="e">
            <v>#DIV/0!</v>
          </cell>
          <cell r="S62" t="e">
            <v>#DIV/0!</v>
          </cell>
          <cell r="T62">
            <v>0.33568201877157283</v>
          </cell>
          <cell r="V62">
            <v>0.6952189053837643</v>
          </cell>
        </row>
        <row r="63">
          <cell r="D63">
            <v>1.5702209955361188</v>
          </cell>
          <cell r="E63">
            <v>1.2670350280254454</v>
          </cell>
          <cell r="F63">
            <v>1.3610718437412139</v>
          </cell>
          <cell r="G63">
            <v>1.400992820056989</v>
          </cell>
          <cell r="H63">
            <v>1.7708354712364924</v>
          </cell>
          <cell r="I63">
            <v>1.4770653339943485</v>
          </cell>
          <cell r="J63">
            <v>1.4037023613470718</v>
          </cell>
          <cell r="K63">
            <v>1.5366197397860306</v>
          </cell>
          <cell r="O63" t="e">
            <v>#DIV/0!</v>
          </cell>
          <cell r="S63" t="e">
            <v>#DIV/0!</v>
          </cell>
          <cell r="T63">
            <v>1.465056559291497</v>
          </cell>
          <cell r="V63">
            <v>3.5147143332977566</v>
          </cell>
        </row>
        <row r="64">
          <cell r="D64">
            <v>9.5888736367206207</v>
          </cell>
          <cell r="E64">
            <v>13.438560577064807</v>
          </cell>
          <cell r="F64">
            <v>18.968419786810156</v>
          </cell>
          <cell r="G64">
            <v>14.018690084323854</v>
          </cell>
          <cell r="H64">
            <v>14.508268970098808</v>
          </cell>
          <cell r="I64">
            <v>15.160891956801605</v>
          </cell>
          <cell r="J64">
            <v>13.547671380477837</v>
          </cell>
          <cell r="K64">
            <v>14.359632709936497</v>
          </cell>
          <cell r="O64" t="e">
            <v>#DIV/0!</v>
          </cell>
          <cell r="S64" t="e">
            <v>#DIV/0!</v>
          </cell>
          <cell r="T64">
            <v>14.18598822538037</v>
          </cell>
          <cell r="V64">
            <v>16.941033044838534</v>
          </cell>
        </row>
        <row r="65">
          <cell r="D65">
            <v>0.19932330172444404</v>
          </cell>
          <cell r="E65">
            <v>1.4587277680666481E-2</v>
          </cell>
          <cell r="F65">
            <v>7.9164821068281072E-2</v>
          </cell>
          <cell r="G65">
            <v>9.9062079412765125E-2</v>
          </cell>
          <cell r="H65">
            <v>1.6605436349610272E-2</v>
          </cell>
          <cell r="I65">
            <v>1.2301718313111949</v>
          </cell>
          <cell r="J65">
            <v>0.2834286849936557</v>
          </cell>
          <cell r="K65">
            <v>0.51393466196665938</v>
          </cell>
          <cell r="O65" t="e">
            <v>#DIV/0!</v>
          </cell>
          <cell r="S65" t="e">
            <v>#DIV/0!</v>
          </cell>
          <cell r="T65">
            <v>0.29575818401327114</v>
          </cell>
          <cell r="V65">
            <v>0.47155744397614502</v>
          </cell>
        </row>
        <row r="66">
          <cell r="D66">
            <v>24.00833541019637</v>
          </cell>
          <cell r="E66">
            <v>23.947179375593944</v>
          </cell>
          <cell r="F66">
            <v>19.637206434095177</v>
          </cell>
          <cell r="G66">
            <v>22.486586855954116</v>
          </cell>
          <cell r="H66">
            <v>25.23374925384579</v>
          </cell>
          <cell r="I66">
            <v>20.222627013246424</v>
          </cell>
          <cell r="J66">
            <v>21.509197026746946</v>
          </cell>
          <cell r="K66">
            <v>22.173344020733161</v>
          </cell>
          <cell r="O66" t="e">
            <v>#DIV/0!</v>
          </cell>
          <cell r="S66" t="e">
            <v>#DIV/0!</v>
          </cell>
          <cell r="T66">
            <v>22.329657015388118</v>
          </cell>
          <cell r="V66">
            <v>25.182499326119903</v>
          </cell>
        </row>
        <row r="67">
          <cell r="D67">
            <v>133.1826431788985</v>
          </cell>
          <cell r="E67">
            <v>141.51187715471193</v>
          </cell>
          <cell r="F67">
            <v>177.58464678824487</v>
          </cell>
          <cell r="G67">
            <v>150.88904972660396</v>
          </cell>
          <cell r="H67">
            <v>157.35194795215156</v>
          </cell>
          <cell r="I67">
            <v>157.54251368617662</v>
          </cell>
          <cell r="J67">
            <v>147.68524953725085</v>
          </cell>
          <cell r="K67">
            <v>153.33996451420174</v>
          </cell>
          <cell r="O67" t="e">
            <v>#DIV/0!</v>
          </cell>
          <cell r="S67" t="e">
            <v>#DIV/0!</v>
          </cell>
          <cell r="T67">
            <v>152.0248480271247</v>
          </cell>
          <cell r="V67">
            <v>178.20034035885084</v>
          </cell>
        </row>
        <row r="68">
          <cell r="D68">
            <v>392.02708170589904</v>
          </cell>
          <cell r="E68">
            <v>429.84930242176006</v>
          </cell>
          <cell r="F68">
            <v>524.19273956538723</v>
          </cell>
          <cell r="G68">
            <v>449.26771304592177</v>
          </cell>
          <cell r="H68">
            <v>506.04951541153275</v>
          </cell>
          <cell r="I68">
            <v>503.20313140685454</v>
          </cell>
          <cell r="J68">
            <v>439.44700609693473</v>
          </cell>
          <cell r="K68">
            <v>480.62181432048374</v>
          </cell>
          <cell r="O68" t="e">
            <v>#DIV/0!</v>
          </cell>
          <cell r="S68" t="e">
            <v>#DIV/0!</v>
          </cell>
          <cell r="T68">
            <v>464.13424570335144</v>
          </cell>
          <cell r="V68">
            <v>568.80448240945407</v>
          </cell>
        </row>
      </sheetData>
      <sheetData sheetId="3" refreshError="1">
        <row r="5">
          <cell r="D5">
            <v>121842.76604656335</v>
          </cell>
          <cell r="E5">
            <v>129884.03899424487</v>
          </cell>
          <cell r="F5">
            <v>127072.1198846183</v>
          </cell>
          <cell r="G5">
            <v>126266.30830847551</v>
          </cell>
          <cell r="H5">
            <v>135712.00221569504</v>
          </cell>
          <cell r="I5">
            <v>128761.63220426491</v>
          </cell>
          <cell r="J5">
            <v>119565.79602697388</v>
          </cell>
          <cell r="K5">
            <v>128013.14348231129</v>
          </cell>
          <cell r="L5">
            <v>0</v>
          </cell>
          <cell r="M5">
            <v>0</v>
          </cell>
          <cell r="N5">
            <v>0</v>
          </cell>
          <cell r="O5" t="e">
            <v>#DIV/0!</v>
          </cell>
          <cell r="P5">
            <v>0</v>
          </cell>
          <cell r="Q5">
            <v>0</v>
          </cell>
          <cell r="R5">
            <v>0</v>
          </cell>
          <cell r="S5" t="e">
            <v>#DIV/0!</v>
          </cell>
          <cell r="T5">
            <v>127139.72589539341</v>
          </cell>
          <cell r="V5">
            <v>115122.0142525541</v>
          </cell>
        </row>
        <row r="6">
          <cell r="D6">
            <v>31017.535149472671</v>
          </cell>
          <cell r="E6">
            <v>44269.013089987071</v>
          </cell>
          <cell r="F6">
            <v>45833.877780451643</v>
          </cell>
          <cell r="G6">
            <v>40373.475339970464</v>
          </cell>
          <cell r="H6">
            <v>55612.237380088613</v>
          </cell>
          <cell r="I6">
            <v>41722.047103470235</v>
          </cell>
          <cell r="J6">
            <v>47682.570796875763</v>
          </cell>
          <cell r="K6">
            <v>48338.951760144882</v>
          </cell>
          <cell r="L6">
            <v>0</v>
          </cell>
          <cell r="M6">
            <v>0</v>
          </cell>
          <cell r="N6">
            <v>0</v>
          </cell>
          <cell r="O6" t="e">
            <v>#DIV/0!</v>
          </cell>
          <cell r="P6">
            <v>0</v>
          </cell>
          <cell r="Q6">
            <v>0</v>
          </cell>
          <cell r="R6">
            <v>0</v>
          </cell>
          <cell r="S6" t="e">
            <v>#DIV/0!</v>
          </cell>
          <cell r="T6">
            <v>44356.21355005767</v>
          </cell>
          <cell r="V6">
            <v>40160.681402256319</v>
          </cell>
        </row>
        <row r="7">
          <cell r="D7">
            <v>15131.519</v>
          </cell>
          <cell r="E7">
            <v>10066.300999999999</v>
          </cell>
          <cell r="F7">
            <v>2383.4960000000001</v>
          </cell>
          <cell r="G7">
            <v>9193.7720000000008</v>
          </cell>
          <cell r="H7">
            <v>4784.1210000000001</v>
          </cell>
          <cell r="I7">
            <v>696.65700000000004</v>
          </cell>
          <cell r="J7">
            <v>5.7526342943310736E-4</v>
          </cell>
          <cell r="K7">
            <v>1826.9261917544763</v>
          </cell>
          <cell r="L7">
            <v>0</v>
          </cell>
          <cell r="M7">
            <v>0</v>
          </cell>
          <cell r="N7">
            <v>0</v>
          </cell>
          <cell r="O7" t="e">
            <v>#DIV/0!</v>
          </cell>
          <cell r="P7">
            <v>0</v>
          </cell>
          <cell r="Q7">
            <v>0</v>
          </cell>
          <cell r="R7">
            <v>0</v>
          </cell>
          <cell r="S7" t="e">
            <v>#DIV/0!</v>
          </cell>
          <cell r="T7">
            <v>5510.3490958772381</v>
          </cell>
          <cell r="V7">
            <v>10194.75375</v>
          </cell>
        </row>
        <row r="8">
          <cell r="D8">
            <v>1516.6144839188762</v>
          </cell>
          <cell r="E8">
            <v>1387.5362083309783</v>
          </cell>
          <cell r="F8">
            <v>1122.0538953518339</v>
          </cell>
          <cell r="G8">
            <v>1342.0681958672294</v>
          </cell>
          <cell r="H8">
            <v>2773.3585469776958</v>
          </cell>
          <cell r="I8">
            <v>2625.9210651639701</v>
          </cell>
          <cell r="J8">
            <v>1122.3086771392609</v>
          </cell>
          <cell r="K8">
            <v>2173.8627630936426</v>
          </cell>
          <cell r="L8">
            <v>0</v>
          </cell>
          <cell r="M8">
            <v>0</v>
          </cell>
          <cell r="N8">
            <v>0</v>
          </cell>
          <cell r="O8" t="e">
            <v>#DIV/0!</v>
          </cell>
          <cell r="P8">
            <v>0</v>
          </cell>
          <cell r="Q8">
            <v>0</v>
          </cell>
          <cell r="R8">
            <v>0</v>
          </cell>
          <cell r="S8" t="e">
            <v>#DIV/0!</v>
          </cell>
          <cell r="T8">
            <v>1757.965479480436</v>
          </cell>
          <cell r="V8">
            <v>2784.4319997157877</v>
          </cell>
        </row>
        <row r="9">
          <cell r="D9">
            <v>2289.6587712118012</v>
          </cell>
          <cell r="E9">
            <v>3103.5919594875686</v>
          </cell>
          <cell r="F9">
            <v>2818.1505425749569</v>
          </cell>
          <cell r="G9">
            <v>2737.1337577581089</v>
          </cell>
          <cell r="H9">
            <v>452.0528024385348</v>
          </cell>
          <cell r="I9">
            <v>462.60894752256758</v>
          </cell>
          <cell r="J9">
            <v>0</v>
          </cell>
          <cell r="K9">
            <v>304.88724998703412</v>
          </cell>
          <cell r="L9">
            <v>0</v>
          </cell>
          <cell r="M9">
            <v>0</v>
          </cell>
          <cell r="N9">
            <v>0</v>
          </cell>
          <cell r="O9" t="e">
            <v>#DIV/0!</v>
          </cell>
          <cell r="P9">
            <v>0</v>
          </cell>
          <cell r="Q9">
            <v>0</v>
          </cell>
          <cell r="R9">
            <v>0</v>
          </cell>
          <cell r="S9" t="e">
            <v>#DIV/0!</v>
          </cell>
          <cell r="T9">
            <v>1521.0105038725715</v>
          </cell>
          <cell r="V9">
            <v>1901.5215061834408</v>
          </cell>
        </row>
        <row r="10">
          <cell r="D10">
            <v>5000.1449519600019</v>
          </cell>
          <cell r="E10">
            <v>8941.5580964392357</v>
          </cell>
          <cell r="F10">
            <v>5053.9412162398621</v>
          </cell>
          <cell r="G10">
            <v>6331.8814215463663</v>
          </cell>
          <cell r="H10">
            <v>4781.8505261902028</v>
          </cell>
          <cell r="I10">
            <v>8472.2469381081719</v>
          </cell>
          <cell r="J10">
            <v>1869.4591996953973</v>
          </cell>
          <cell r="K10">
            <v>5041.1855546645902</v>
          </cell>
          <cell r="L10">
            <v>0</v>
          </cell>
          <cell r="M10">
            <v>0</v>
          </cell>
          <cell r="N10">
            <v>0</v>
          </cell>
          <cell r="O10" t="e">
            <v>#DIV/0!</v>
          </cell>
          <cell r="P10">
            <v>0</v>
          </cell>
          <cell r="Q10">
            <v>0</v>
          </cell>
          <cell r="R10">
            <v>0</v>
          </cell>
          <cell r="S10" t="e">
            <v>#DIV/0!</v>
          </cell>
          <cell r="T10">
            <v>5686.5334881054787</v>
          </cell>
          <cell r="V10">
            <v>10141.311547840214</v>
          </cell>
        </row>
        <row r="11">
          <cell r="D11">
            <v>20083.137999999999</v>
          </cell>
          <cell r="E11">
            <v>20628.269</v>
          </cell>
          <cell r="F11">
            <v>20721.37</v>
          </cell>
          <cell r="G11">
            <v>20477.592333333338</v>
          </cell>
          <cell r="H11">
            <v>22740.752</v>
          </cell>
          <cell r="I11">
            <v>25564.174999999999</v>
          </cell>
          <cell r="J11">
            <v>23023.069400000008</v>
          </cell>
          <cell r="K11">
            <v>23775.998799999998</v>
          </cell>
          <cell r="L11">
            <v>0</v>
          </cell>
          <cell r="M11">
            <v>0</v>
          </cell>
          <cell r="N11">
            <v>0</v>
          </cell>
          <cell r="O11" t="e">
            <v>#DIV/0!</v>
          </cell>
          <cell r="P11">
            <v>0</v>
          </cell>
          <cell r="Q11">
            <v>0</v>
          </cell>
          <cell r="R11">
            <v>0</v>
          </cell>
          <cell r="S11" t="e">
            <v>#DIV/0!</v>
          </cell>
          <cell r="T11">
            <v>22126.795566666671</v>
          </cell>
          <cell r="V11">
            <v>17088.099485000002</v>
          </cell>
        </row>
        <row r="12">
          <cell r="D12">
            <v>5181.2790000000005</v>
          </cell>
          <cell r="E12">
            <v>5459.4110000000001</v>
          </cell>
          <cell r="F12">
            <v>5848.643</v>
          </cell>
          <cell r="G12">
            <v>5496.4443333333329</v>
          </cell>
          <cell r="H12">
            <v>4596.0720000000001</v>
          </cell>
          <cell r="I12">
            <v>5358.5370000000003</v>
          </cell>
          <cell r="J12">
            <v>5565.2</v>
          </cell>
          <cell r="K12">
            <v>5173.269666666667</v>
          </cell>
          <cell r="L12">
            <v>0</v>
          </cell>
          <cell r="M12">
            <v>0</v>
          </cell>
          <cell r="N12">
            <v>0</v>
          </cell>
          <cell r="O12" t="e">
            <v>#DIV/0!</v>
          </cell>
          <cell r="P12">
            <v>0</v>
          </cell>
          <cell r="Q12">
            <v>0</v>
          </cell>
          <cell r="R12">
            <v>0</v>
          </cell>
          <cell r="S12" t="e">
            <v>#DIV/0!</v>
          </cell>
          <cell r="T12">
            <v>5334.857</v>
          </cell>
          <cell r="V12">
            <v>4239.6722750000008</v>
          </cell>
        </row>
        <row r="13">
          <cell r="D13">
            <v>23626.15569</v>
          </cell>
          <cell r="E13">
            <v>20127.227639999997</v>
          </cell>
          <cell r="F13">
            <v>24495.511450000005</v>
          </cell>
          <cell r="G13">
            <v>22749.631593333339</v>
          </cell>
          <cell r="H13">
            <v>25147.496960000004</v>
          </cell>
          <cell r="I13">
            <v>25450.397149999979</v>
          </cell>
          <cell r="J13">
            <v>23602.385378000017</v>
          </cell>
          <cell r="K13">
            <v>24733.426495999996</v>
          </cell>
          <cell r="L13">
            <v>0</v>
          </cell>
          <cell r="M13">
            <v>0</v>
          </cell>
          <cell r="N13">
            <v>0</v>
          </cell>
          <cell r="O13" t="e">
            <v>#DIV/0!</v>
          </cell>
          <cell r="P13">
            <v>0</v>
          </cell>
          <cell r="Q13">
            <v>0</v>
          </cell>
          <cell r="R13">
            <v>0</v>
          </cell>
          <cell r="S13" t="e">
            <v>#DIV/0!</v>
          </cell>
          <cell r="T13">
            <v>23741.529044666662</v>
          </cell>
          <cell r="V13">
            <v>16247.729899058333</v>
          </cell>
        </row>
        <row r="14">
          <cell r="D14">
            <v>11727.198</v>
          </cell>
          <cell r="E14">
            <v>12344.187</v>
          </cell>
          <cell r="F14">
            <v>12122.561</v>
          </cell>
          <cell r="G14">
            <v>12064.648666666668</v>
          </cell>
          <cell r="H14">
            <v>10772.83</v>
          </cell>
          <cell r="I14">
            <v>12799.271000000001</v>
          </cell>
          <cell r="J14">
            <v>11959.898999999999</v>
          </cell>
          <cell r="K14">
            <v>11844</v>
          </cell>
          <cell r="L14">
            <v>0</v>
          </cell>
          <cell r="M14">
            <v>0</v>
          </cell>
          <cell r="N14">
            <v>0</v>
          </cell>
          <cell r="O14" t="e">
            <v>#DIV/0!</v>
          </cell>
          <cell r="P14">
            <v>0</v>
          </cell>
          <cell r="Q14">
            <v>0</v>
          </cell>
          <cell r="R14">
            <v>0</v>
          </cell>
          <cell r="S14" t="e">
            <v>#DIV/0!</v>
          </cell>
          <cell r="T14">
            <v>11954.324333333332</v>
          </cell>
          <cell r="V14">
            <v>9057.9180058333332</v>
          </cell>
        </row>
        <row r="15">
          <cell r="D15">
            <v>6269.5230000000001</v>
          </cell>
          <cell r="E15">
            <v>3556.944</v>
          </cell>
          <cell r="F15">
            <v>6672.5150000000003</v>
          </cell>
          <cell r="G15">
            <v>5499.6606666666657</v>
          </cell>
          <cell r="H15">
            <v>4051.2310000000002</v>
          </cell>
          <cell r="I15">
            <v>5609.7709999999997</v>
          </cell>
          <cell r="J15">
            <v>4740.9030000000002</v>
          </cell>
          <cell r="K15">
            <v>4800.6350000000002</v>
          </cell>
          <cell r="L15">
            <v>0</v>
          </cell>
          <cell r="M15">
            <v>0</v>
          </cell>
          <cell r="N15">
            <v>0</v>
          </cell>
          <cell r="O15" t="e">
            <v>#DIV/0!</v>
          </cell>
          <cell r="P15">
            <v>0</v>
          </cell>
          <cell r="Q15">
            <v>0</v>
          </cell>
          <cell r="R15">
            <v>0</v>
          </cell>
          <cell r="S15" t="e">
            <v>#DIV/0!</v>
          </cell>
          <cell r="T15">
            <v>5150.1478333333343</v>
          </cell>
          <cell r="V15">
            <v>3305.8943816666674</v>
          </cell>
        </row>
        <row r="16">
          <cell r="D16">
            <v>18262.456999999999</v>
          </cell>
          <cell r="E16">
            <v>18146.025999999998</v>
          </cell>
          <cell r="F16">
            <v>19012.743999999999</v>
          </cell>
          <cell r="G16">
            <v>18473.742333333335</v>
          </cell>
          <cell r="H16">
            <v>19340.170999999998</v>
          </cell>
          <cell r="I16">
            <v>19818.108999999997</v>
          </cell>
          <cell r="J16">
            <v>19142.0124</v>
          </cell>
          <cell r="K16">
            <v>19433.430799999998</v>
          </cell>
          <cell r="L16">
            <v>0</v>
          </cell>
          <cell r="M16">
            <v>0</v>
          </cell>
          <cell r="N16">
            <v>0</v>
          </cell>
          <cell r="O16" t="e">
            <v>#DIV/0!</v>
          </cell>
          <cell r="P16">
            <v>0</v>
          </cell>
          <cell r="Q16">
            <v>0</v>
          </cell>
          <cell r="R16">
            <v>0</v>
          </cell>
          <cell r="S16" t="e">
            <v>#DIV/0!</v>
          </cell>
          <cell r="T16">
            <v>18953.586566666669</v>
          </cell>
          <cell r="V16">
            <v>15948.102207985003</v>
          </cell>
        </row>
        <row r="17">
          <cell r="D17">
            <v>343.75700000000001</v>
          </cell>
          <cell r="E17">
            <v>1781.9780000000001</v>
          </cell>
          <cell r="F17">
            <v>868.06799999999998</v>
          </cell>
          <cell r="G17">
            <v>997.93433333333337</v>
          </cell>
          <cell r="H17">
            <v>3358.06</v>
          </cell>
          <cell r="I17">
            <v>578.33399999999995</v>
          </cell>
          <cell r="J17">
            <v>1356.1894</v>
          </cell>
          <cell r="K17">
            <v>1764.1944666666668</v>
          </cell>
          <cell r="L17">
            <v>0</v>
          </cell>
          <cell r="M17">
            <v>0</v>
          </cell>
          <cell r="N17">
            <v>0</v>
          </cell>
          <cell r="O17" t="e">
            <v>#DIV/0!</v>
          </cell>
          <cell r="P17">
            <v>0</v>
          </cell>
          <cell r="Q17">
            <v>0</v>
          </cell>
          <cell r="R17">
            <v>0</v>
          </cell>
          <cell r="S17" t="e">
            <v>#DIV/0!</v>
          </cell>
          <cell r="T17">
            <v>1381.0644</v>
          </cell>
          <cell r="V17">
            <v>1454.1505</v>
          </cell>
        </row>
        <row r="18">
          <cell r="D18">
            <v>5807.9560000000001</v>
          </cell>
          <cell r="E18">
            <v>5231.0829999999996</v>
          </cell>
          <cell r="F18">
            <v>5301.7290000000003</v>
          </cell>
          <cell r="G18">
            <v>5446.9226666666664</v>
          </cell>
          <cell r="H18">
            <v>5126.0349999999999</v>
          </cell>
          <cell r="I18">
            <v>4760.2879999999996</v>
          </cell>
          <cell r="J18">
            <v>5245.4182000000001</v>
          </cell>
          <cell r="K18">
            <v>5043.9137333333338</v>
          </cell>
          <cell r="L18">
            <v>0</v>
          </cell>
          <cell r="M18">
            <v>0</v>
          </cell>
          <cell r="N18">
            <v>0</v>
          </cell>
          <cell r="O18" t="e">
            <v>#DIV/0!</v>
          </cell>
          <cell r="P18">
            <v>0</v>
          </cell>
          <cell r="Q18">
            <v>0</v>
          </cell>
          <cell r="R18">
            <v>0</v>
          </cell>
          <cell r="S18" t="e">
            <v>#DIV/0!</v>
          </cell>
          <cell r="T18">
            <v>5245.4182000000001</v>
          </cell>
          <cell r="V18">
            <v>6330.6102499999997</v>
          </cell>
        </row>
        <row r="19">
          <cell r="D19">
            <v>3254.9259999999999</v>
          </cell>
          <cell r="E19">
            <v>3279.0039999999999</v>
          </cell>
          <cell r="F19">
            <v>4702.1289999999999</v>
          </cell>
          <cell r="G19">
            <v>3745.3530000000005</v>
          </cell>
          <cell r="H19">
            <v>2950.9229999999998</v>
          </cell>
          <cell r="I19">
            <v>5693.5569999999998</v>
          </cell>
          <cell r="J19">
            <v>3970.2447999999999</v>
          </cell>
          <cell r="K19">
            <v>4204.9082666666663</v>
          </cell>
          <cell r="L19">
            <v>0</v>
          </cell>
          <cell r="M19">
            <v>0</v>
          </cell>
          <cell r="N19">
            <v>0</v>
          </cell>
          <cell r="O19" t="e">
            <v>#DIV/0!</v>
          </cell>
          <cell r="P19">
            <v>0</v>
          </cell>
          <cell r="Q19">
            <v>0</v>
          </cell>
          <cell r="R19">
            <v>0</v>
          </cell>
          <cell r="S19" t="e">
            <v>#DIV/0!</v>
          </cell>
          <cell r="T19">
            <v>3975.1306333333337</v>
          </cell>
          <cell r="V19">
            <v>3491.7577546516673</v>
          </cell>
        </row>
        <row r="20">
          <cell r="D20">
            <v>2804.0430000000001</v>
          </cell>
          <cell r="E20">
            <v>2808.5059999999999</v>
          </cell>
          <cell r="F20">
            <v>3077.0830000000001</v>
          </cell>
          <cell r="G20">
            <v>2896.5439999999999</v>
          </cell>
          <cell r="H20">
            <v>2476.049</v>
          </cell>
          <cell r="I20">
            <v>2576.2739999999999</v>
          </cell>
          <cell r="J20">
            <v>3010.2150000000001</v>
          </cell>
          <cell r="K20">
            <v>2687.5126666666665</v>
          </cell>
          <cell r="L20">
            <v>0</v>
          </cell>
          <cell r="M20">
            <v>0</v>
          </cell>
          <cell r="N20">
            <v>0</v>
          </cell>
          <cell r="O20" t="e">
            <v>#DIV/0!</v>
          </cell>
          <cell r="P20">
            <v>0</v>
          </cell>
          <cell r="Q20">
            <v>0</v>
          </cell>
          <cell r="R20">
            <v>0</v>
          </cell>
          <cell r="S20" t="e">
            <v>#DIV/0!</v>
          </cell>
          <cell r="T20">
            <v>2792.0283333333336</v>
          </cell>
          <cell r="V20">
            <v>2055.9315366666669</v>
          </cell>
        </row>
        <row r="21">
          <cell r="D21">
            <v>5044.0649999999996</v>
          </cell>
          <cell r="E21">
            <v>4889.2160000000003</v>
          </cell>
          <cell r="F21">
            <v>5063.6869999999999</v>
          </cell>
          <cell r="G21">
            <v>4998.9893333333339</v>
          </cell>
          <cell r="H21">
            <v>4659.3530000000001</v>
          </cell>
          <cell r="I21">
            <v>4881.2879999999996</v>
          </cell>
          <cell r="J21">
            <v>4907.5217999999995</v>
          </cell>
          <cell r="K21">
            <v>4816.054266666667</v>
          </cell>
          <cell r="L21">
            <v>0</v>
          </cell>
          <cell r="M21">
            <v>0</v>
          </cell>
          <cell r="N21">
            <v>0</v>
          </cell>
          <cell r="O21" t="e">
            <v>#DIV/0!</v>
          </cell>
          <cell r="P21">
            <v>0</v>
          </cell>
          <cell r="Q21">
            <v>0</v>
          </cell>
          <cell r="R21">
            <v>0</v>
          </cell>
          <cell r="S21" t="e">
            <v>#DIV/0!</v>
          </cell>
          <cell r="T21">
            <v>4907.5217999999995</v>
          </cell>
          <cell r="V21">
            <v>2700.3090000000002</v>
          </cell>
        </row>
        <row r="22">
          <cell r="D22">
            <v>1007.71</v>
          </cell>
          <cell r="E22">
            <v>156.239</v>
          </cell>
          <cell r="F22">
            <v>4.8000000000000001E-2</v>
          </cell>
          <cell r="G22">
            <v>387.99900000000002</v>
          </cell>
          <cell r="H22">
            <v>769.75099999999998</v>
          </cell>
          <cell r="I22">
            <v>1328.3679999999999</v>
          </cell>
          <cell r="J22">
            <v>652.42319999999995</v>
          </cell>
          <cell r="K22">
            <v>916.84739999999988</v>
          </cell>
          <cell r="L22">
            <v>0</v>
          </cell>
          <cell r="M22">
            <v>0</v>
          </cell>
          <cell r="N22">
            <v>0</v>
          </cell>
          <cell r="O22" t="e">
            <v>#DIV/0!</v>
          </cell>
          <cell r="P22">
            <v>0</v>
          </cell>
          <cell r="Q22">
            <v>0</v>
          </cell>
          <cell r="R22">
            <v>0</v>
          </cell>
          <cell r="S22" t="e">
            <v>#DIV/0!</v>
          </cell>
          <cell r="T22">
            <v>652.42319999999995</v>
          </cell>
          <cell r="V22">
            <v>1369.4936666666667</v>
          </cell>
        </row>
        <row r="23">
          <cell r="D23">
            <v>6535.1469999999999</v>
          </cell>
          <cell r="E23">
            <v>7770.9470000000001</v>
          </cell>
          <cell r="F23">
            <v>8847.3340000000007</v>
          </cell>
          <cell r="G23">
            <v>7717.8093333333327</v>
          </cell>
          <cell r="H23">
            <v>5243.125</v>
          </cell>
          <cell r="I23">
            <v>8952.4410000000007</v>
          </cell>
          <cell r="J23">
            <v>7695.9825999999939</v>
          </cell>
          <cell r="K23">
            <v>7297.1828666666643</v>
          </cell>
          <cell r="L23">
            <v>0</v>
          </cell>
          <cell r="M23">
            <v>0</v>
          </cell>
          <cell r="N23">
            <v>0</v>
          </cell>
          <cell r="O23" t="e">
            <v>#DIV/0!</v>
          </cell>
          <cell r="P23">
            <v>0</v>
          </cell>
          <cell r="Q23">
            <v>0</v>
          </cell>
          <cell r="R23">
            <v>0</v>
          </cell>
          <cell r="S23" t="e">
            <v>#DIV/0!</v>
          </cell>
          <cell r="T23">
            <v>7507.4960999999985</v>
          </cell>
          <cell r="V23">
            <v>5051.6597711256409</v>
          </cell>
        </row>
        <row r="24">
          <cell r="D24">
            <v>6535.1469999999999</v>
          </cell>
          <cell r="E24">
            <v>7770.9470000000001</v>
          </cell>
          <cell r="F24">
            <v>8847.3340000000007</v>
          </cell>
          <cell r="G24">
            <v>7717.8093333333327</v>
          </cell>
          <cell r="H24">
            <v>5243.125</v>
          </cell>
          <cell r="I24">
            <v>8952.4410000000007</v>
          </cell>
          <cell r="J24">
            <v>7695.9825999999939</v>
          </cell>
          <cell r="K24">
            <v>7297.1828666666643</v>
          </cell>
          <cell r="L24">
            <v>0</v>
          </cell>
          <cell r="M24">
            <v>0</v>
          </cell>
          <cell r="N24">
            <v>0</v>
          </cell>
          <cell r="O24" t="e">
            <v>#DIV/0!</v>
          </cell>
          <cell r="P24">
            <v>0</v>
          </cell>
          <cell r="Q24">
            <v>0</v>
          </cell>
          <cell r="R24">
            <v>0</v>
          </cell>
          <cell r="S24" t="e">
            <v>#DIV/0!</v>
          </cell>
          <cell r="T24">
            <v>7507.4960999999985</v>
          </cell>
          <cell r="V24">
            <v>5051.6597711256409</v>
          </cell>
        </row>
        <row r="25">
          <cell r="D25">
            <v>17092.19355</v>
          </cell>
          <cell r="E25">
            <v>20553.253550000001</v>
          </cell>
          <cell r="F25">
            <v>63505.313909999997</v>
          </cell>
          <cell r="G25">
            <v>33716.920336666662</v>
          </cell>
          <cell r="H25">
            <v>31811.492089999992</v>
          </cell>
          <cell r="I25">
            <v>31432.091550000005</v>
          </cell>
          <cell r="J25">
            <v>32878.868930000004</v>
          </cell>
          <cell r="K25">
            <v>32040.817523333342</v>
          </cell>
          <cell r="L25">
            <v>0</v>
          </cell>
          <cell r="M25">
            <v>0</v>
          </cell>
          <cell r="N25">
            <v>0</v>
          </cell>
          <cell r="O25" t="e">
            <v>#DIV/0!</v>
          </cell>
          <cell r="P25">
            <v>0</v>
          </cell>
          <cell r="Q25">
            <v>0</v>
          </cell>
          <cell r="R25">
            <v>0</v>
          </cell>
          <cell r="S25" t="e">
            <v>#DIV/0!</v>
          </cell>
          <cell r="T25">
            <v>32878.868930000004</v>
          </cell>
          <cell r="V25">
            <v>15622.043691666666</v>
          </cell>
        </row>
        <row r="26">
          <cell r="D26">
            <v>17382.5602</v>
          </cell>
          <cell r="E26">
            <v>18162.602699999999</v>
          </cell>
          <cell r="F26">
            <v>22394.030000000002</v>
          </cell>
          <cell r="G26">
            <v>19313.064299999998</v>
          </cell>
          <cell r="H26">
            <v>19487.418999999998</v>
          </cell>
          <cell r="I26">
            <v>22799.654000000002</v>
          </cell>
          <cell r="J26">
            <v>20045.253179999974</v>
          </cell>
          <cell r="K26">
            <v>20777.442059999998</v>
          </cell>
          <cell r="L26">
            <v>0</v>
          </cell>
          <cell r="M26">
            <v>0</v>
          </cell>
          <cell r="N26">
            <v>0</v>
          </cell>
          <cell r="O26" t="e">
            <v>#DIV/0!</v>
          </cell>
          <cell r="P26">
            <v>0</v>
          </cell>
          <cell r="Q26">
            <v>0</v>
          </cell>
          <cell r="R26">
            <v>0</v>
          </cell>
          <cell r="S26" t="e">
            <v>#DIV/0!</v>
          </cell>
          <cell r="T26">
            <v>20045.25318</v>
          </cell>
          <cell r="V26">
            <v>12724.583333333334</v>
          </cell>
        </row>
        <row r="27">
          <cell r="D27">
            <v>-290.36665000000005</v>
          </cell>
          <cell r="E27">
            <v>2390.65085</v>
          </cell>
          <cell r="F27">
            <v>41111.283909999998</v>
          </cell>
          <cell r="G27">
            <v>14403.856036666668</v>
          </cell>
          <cell r="H27">
            <v>12324.073089999996</v>
          </cell>
          <cell r="I27">
            <v>8632.4375500000042</v>
          </cell>
          <cell r="J27">
            <v>12833.61575000003</v>
          </cell>
          <cell r="K27">
            <v>11263.375463333345</v>
          </cell>
          <cell r="L27">
            <v>0</v>
          </cell>
          <cell r="M27">
            <v>0</v>
          </cell>
          <cell r="N27">
            <v>0</v>
          </cell>
          <cell r="O27" t="e">
            <v>#DIV/0!</v>
          </cell>
          <cell r="P27">
            <v>0</v>
          </cell>
          <cell r="Q27">
            <v>0</v>
          </cell>
          <cell r="R27">
            <v>0</v>
          </cell>
          <cell r="S27" t="e">
            <v>#DIV/0!</v>
          </cell>
          <cell r="T27">
            <v>12833.615750000006</v>
          </cell>
          <cell r="V27">
            <v>2897.4603583333328</v>
          </cell>
        </row>
        <row r="28">
          <cell r="D28">
            <v>163732.56359656336</v>
          </cell>
          <cell r="E28">
            <v>176354.26554424487</v>
          </cell>
          <cell r="F28">
            <v>218437.5117946183</v>
          </cell>
          <cell r="G28">
            <v>186174.78031180883</v>
          </cell>
          <cell r="H28">
            <v>192106.79030569503</v>
          </cell>
          <cell r="I28">
            <v>188964.27375426493</v>
          </cell>
          <cell r="J28">
            <v>179282.65995697389</v>
          </cell>
          <cell r="K28">
            <v>186784.57467231131</v>
          </cell>
          <cell r="L28">
            <v>0</v>
          </cell>
          <cell r="M28">
            <v>0</v>
          </cell>
          <cell r="N28">
            <v>0</v>
          </cell>
          <cell r="O28" t="e">
            <v>#DIV/0!</v>
          </cell>
          <cell r="P28">
            <v>0</v>
          </cell>
          <cell r="Q28">
            <v>0</v>
          </cell>
          <cell r="R28">
            <v>0</v>
          </cell>
          <cell r="S28" t="e">
            <v>#DIV/0!</v>
          </cell>
          <cell r="T28">
            <v>186479.67749206006</v>
          </cell>
          <cell r="V28">
            <v>151743.81992333141</v>
          </cell>
        </row>
        <row r="29">
          <cell r="D29">
            <v>31413.99134</v>
          </cell>
          <cell r="E29">
            <v>33925.66373</v>
          </cell>
          <cell r="F29">
            <v>32178.567900000002</v>
          </cell>
          <cell r="G29">
            <v>32506.074323333334</v>
          </cell>
          <cell r="H29">
            <v>34524.322680000005</v>
          </cell>
          <cell r="I29">
            <v>32775.089689999993</v>
          </cell>
          <cell r="J29">
            <v>32951.228067999989</v>
          </cell>
          <cell r="K29">
            <v>33416.880146000003</v>
          </cell>
          <cell r="L29">
            <v>0</v>
          </cell>
          <cell r="M29">
            <v>0</v>
          </cell>
          <cell r="N29">
            <v>0</v>
          </cell>
          <cell r="O29" t="e">
            <v>#DIV/0!</v>
          </cell>
          <cell r="P29">
            <v>0</v>
          </cell>
          <cell r="Q29">
            <v>0</v>
          </cell>
          <cell r="R29">
            <v>0</v>
          </cell>
          <cell r="S29" t="e">
            <v>#DIV/0!</v>
          </cell>
          <cell r="T29">
            <v>32961.477234666665</v>
          </cell>
          <cell r="V29">
            <v>27856.120140833329</v>
          </cell>
        </row>
        <row r="30">
          <cell r="D30">
            <v>14944.656999999999</v>
          </cell>
          <cell r="E30">
            <v>16551.599999999999</v>
          </cell>
          <cell r="F30">
            <v>15716.968999999999</v>
          </cell>
          <cell r="G30">
            <v>15737.742</v>
          </cell>
          <cell r="H30">
            <v>18185.353999999999</v>
          </cell>
          <cell r="I30">
            <v>16649.795999999998</v>
          </cell>
          <cell r="J30">
            <v>16409.675200000001</v>
          </cell>
          <cell r="K30">
            <v>17081.608400000001</v>
          </cell>
          <cell r="L30">
            <v>0</v>
          </cell>
          <cell r="M30">
            <v>0</v>
          </cell>
          <cell r="N30">
            <v>0</v>
          </cell>
          <cell r="O30" t="e">
            <v>#DIV/0!</v>
          </cell>
          <cell r="P30">
            <v>0</v>
          </cell>
          <cell r="Q30">
            <v>0</v>
          </cell>
          <cell r="R30">
            <v>0</v>
          </cell>
          <cell r="S30" t="e">
            <v>#DIV/0!</v>
          </cell>
          <cell r="T30">
            <v>16409.675200000001</v>
          </cell>
          <cell r="V30">
            <v>12972.840749999999</v>
          </cell>
        </row>
        <row r="31">
          <cell r="D31">
            <v>9387.6918399999995</v>
          </cell>
          <cell r="E31">
            <v>9449.9627300000011</v>
          </cell>
          <cell r="F31">
            <v>9504.2049000000025</v>
          </cell>
          <cell r="G31">
            <v>9447.2864900000004</v>
          </cell>
          <cell r="H31">
            <v>9567.9116800000029</v>
          </cell>
          <cell r="I31">
            <v>9629.2736899999945</v>
          </cell>
          <cell r="J31">
            <v>9507.8089679999903</v>
          </cell>
          <cell r="K31">
            <v>9568.331446000002</v>
          </cell>
          <cell r="L31">
            <v>0</v>
          </cell>
          <cell r="M31">
            <v>0</v>
          </cell>
          <cell r="N31">
            <v>0</v>
          </cell>
          <cell r="O31" t="e">
            <v>#DIV/0!</v>
          </cell>
          <cell r="P31">
            <v>0</v>
          </cell>
          <cell r="Q31">
            <v>0</v>
          </cell>
          <cell r="R31">
            <v>0</v>
          </cell>
          <cell r="S31" t="e">
            <v>#DIV/0!</v>
          </cell>
          <cell r="T31">
            <v>9507.808968000003</v>
          </cell>
          <cell r="V31">
            <v>10015.807015833332</v>
          </cell>
        </row>
        <row r="32">
          <cell r="D32">
            <v>1668.751</v>
          </cell>
          <cell r="E32">
            <v>1675.29</v>
          </cell>
          <cell r="F32">
            <v>1675.29</v>
          </cell>
          <cell r="G32">
            <v>1673.1103333333333</v>
          </cell>
          <cell r="H32">
            <v>1675.29</v>
          </cell>
          <cell r="I32">
            <v>1675.29</v>
          </cell>
          <cell r="J32">
            <v>1673.9821999999999</v>
          </cell>
          <cell r="K32">
            <v>1674.8540666666663</v>
          </cell>
          <cell r="L32">
            <v>0</v>
          </cell>
          <cell r="M32">
            <v>0</v>
          </cell>
          <cell r="N32">
            <v>0</v>
          </cell>
          <cell r="O32" t="e">
            <v>#DIV/0!</v>
          </cell>
          <cell r="P32">
            <v>0</v>
          </cell>
          <cell r="Q32">
            <v>0</v>
          </cell>
          <cell r="R32">
            <v>0</v>
          </cell>
          <cell r="S32" t="e">
            <v>#DIV/0!</v>
          </cell>
          <cell r="T32">
            <v>1673.9822000000001</v>
          </cell>
          <cell r="V32">
            <v>1772.2636666666667</v>
          </cell>
        </row>
        <row r="33">
          <cell r="D33">
            <v>3969.9290000000001</v>
          </cell>
          <cell r="E33">
            <v>3535.36</v>
          </cell>
          <cell r="F33">
            <v>3508.857</v>
          </cell>
          <cell r="G33">
            <v>3671.3819999999996</v>
          </cell>
          <cell r="H33">
            <v>3398.4920000000002</v>
          </cell>
          <cell r="I33">
            <v>3166.5680000000002</v>
          </cell>
          <cell r="J33">
            <v>3515.8412000000003</v>
          </cell>
          <cell r="K33">
            <v>3360.3003999999996</v>
          </cell>
          <cell r="L33">
            <v>0</v>
          </cell>
          <cell r="M33">
            <v>0</v>
          </cell>
          <cell r="N33">
            <v>0</v>
          </cell>
          <cell r="O33" t="e">
            <v>#DIV/0!</v>
          </cell>
          <cell r="P33">
            <v>0</v>
          </cell>
          <cell r="Q33">
            <v>0</v>
          </cell>
          <cell r="R33">
            <v>0</v>
          </cell>
          <cell r="S33" t="e">
            <v>#DIV/0!</v>
          </cell>
          <cell r="T33">
            <v>3515.8412000000003</v>
          </cell>
          <cell r="V33">
            <v>2609.2357499999998</v>
          </cell>
        </row>
        <row r="34">
          <cell r="D34">
            <v>1442.9625000000001</v>
          </cell>
          <cell r="E34">
            <v>2713.451</v>
          </cell>
          <cell r="F34">
            <v>1773.2470000000001</v>
          </cell>
          <cell r="G34">
            <v>1976.5535</v>
          </cell>
          <cell r="H34">
            <v>1697.2750000000001</v>
          </cell>
          <cell r="I34">
            <v>1654.162</v>
          </cell>
          <cell r="J34">
            <v>1843.9204999999999</v>
          </cell>
          <cell r="K34">
            <v>1731.7858333333336</v>
          </cell>
          <cell r="L34">
            <v>0</v>
          </cell>
          <cell r="M34">
            <v>0</v>
          </cell>
          <cell r="N34">
            <v>0</v>
          </cell>
          <cell r="O34" t="e">
            <v>#DIV/0!</v>
          </cell>
          <cell r="P34">
            <v>0</v>
          </cell>
          <cell r="Q34">
            <v>0</v>
          </cell>
          <cell r="R34">
            <v>0</v>
          </cell>
          <cell r="S34" t="e">
            <v>#DIV/0!</v>
          </cell>
          <cell r="T34">
            <v>1854.1696666666664</v>
          </cell>
          <cell r="V34">
            <v>485.97295833333334</v>
          </cell>
        </row>
        <row r="35">
          <cell r="D35">
            <v>4846.2168399999991</v>
          </cell>
          <cell r="E35">
            <v>4018.7428399999999</v>
          </cell>
          <cell r="F35">
            <v>3963.3491699999995</v>
          </cell>
          <cell r="G35">
            <v>4276.1029500000013</v>
          </cell>
          <cell r="H35">
            <v>4372.0561700000007</v>
          </cell>
          <cell r="I35">
            <v>4779.5070000000005</v>
          </cell>
          <cell r="J35">
            <v>4398.5854040000013</v>
          </cell>
          <cell r="K35">
            <v>4516.7161913333339</v>
          </cell>
          <cell r="L35">
            <v>0</v>
          </cell>
          <cell r="M35">
            <v>0</v>
          </cell>
          <cell r="N35">
            <v>0</v>
          </cell>
          <cell r="O35" t="e">
            <v>#DIV/0!</v>
          </cell>
          <cell r="P35">
            <v>0</v>
          </cell>
          <cell r="Q35">
            <v>0</v>
          </cell>
          <cell r="R35">
            <v>0</v>
          </cell>
          <cell r="S35" t="e">
            <v>#DIV/0!</v>
          </cell>
          <cell r="T35">
            <v>4396.4095706666676</v>
          </cell>
          <cell r="V35">
            <v>3281.3847758333332</v>
          </cell>
        </row>
        <row r="36">
          <cell r="D36">
            <v>2868.2260000000001</v>
          </cell>
          <cell r="E36">
            <v>3043.6959999999999</v>
          </cell>
          <cell r="F36">
            <v>3075.7730000000001</v>
          </cell>
          <cell r="G36">
            <v>2995.8983333333335</v>
          </cell>
          <cell r="H36">
            <v>3284.6460000000002</v>
          </cell>
          <cell r="I36">
            <v>3101.2849999999999</v>
          </cell>
          <cell r="J36">
            <v>3074.7252000000003</v>
          </cell>
          <cell r="K36">
            <v>3153.5520666666671</v>
          </cell>
          <cell r="L36">
            <v>0</v>
          </cell>
          <cell r="M36">
            <v>0</v>
          </cell>
          <cell r="N36">
            <v>0</v>
          </cell>
          <cell r="O36" t="e">
            <v>#DIV/0!</v>
          </cell>
          <cell r="P36">
            <v>0</v>
          </cell>
          <cell r="Q36">
            <v>0</v>
          </cell>
          <cell r="R36">
            <v>0</v>
          </cell>
          <cell r="S36" t="e">
            <v>#DIV/0!</v>
          </cell>
          <cell r="T36">
            <v>3074.7252000000003</v>
          </cell>
          <cell r="V36">
            <v>2376.3076666666666</v>
          </cell>
        </row>
        <row r="37">
          <cell r="D37">
            <v>449.66384000000005</v>
          </cell>
          <cell r="E37">
            <v>449.81384000000003</v>
          </cell>
          <cell r="F37">
            <v>449.86917</v>
          </cell>
          <cell r="G37">
            <v>449.78228333333334</v>
          </cell>
          <cell r="H37">
            <v>450.56916999999999</v>
          </cell>
          <cell r="I37">
            <v>450.73500000000001</v>
          </cell>
          <cell r="J37">
            <v>450.13020400000062</v>
          </cell>
          <cell r="K37">
            <v>450.47812466666659</v>
          </cell>
          <cell r="L37">
            <v>0</v>
          </cell>
          <cell r="M37">
            <v>0</v>
          </cell>
          <cell r="N37">
            <v>0</v>
          </cell>
          <cell r="O37" t="e">
            <v>#DIV/0!</v>
          </cell>
          <cell r="P37">
            <v>0</v>
          </cell>
          <cell r="Q37">
            <v>0</v>
          </cell>
          <cell r="R37">
            <v>0</v>
          </cell>
          <cell r="S37" t="e">
            <v>#DIV/0!</v>
          </cell>
          <cell r="T37">
            <v>450.13020399999999</v>
          </cell>
          <cell r="V37">
            <v>456.26266583333336</v>
          </cell>
        </row>
        <row r="38">
          <cell r="D38">
            <v>99.245000000000005</v>
          </cell>
          <cell r="E38">
            <v>99.245000000000005</v>
          </cell>
          <cell r="F38">
            <v>99.245000000000005</v>
          </cell>
          <cell r="G38">
            <v>99.245000000000005</v>
          </cell>
          <cell r="H38">
            <v>99.245000000000005</v>
          </cell>
          <cell r="I38">
            <v>99.245000000000005</v>
          </cell>
          <cell r="J38">
            <v>99.245000000000005</v>
          </cell>
          <cell r="K38">
            <v>99.245000000000005</v>
          </cell>
          <cell r="L38">
            <v>0</v>
          </cell>
          <cell r="M38">
            <v>0</v>
          </cell>
          <cell r="N38">
            <v>0</v>
          </cell>
          <cell r="O38" t="e">
            <v>#DIV/0!</v>
          </cell>
          <cell r="P38">
            <v>0</v>
          </cell>
          <cell r="Q38">
            <v>0</v>
          </cell>
          <cell r="R38">
            <v>0</v>
          </cell>
          <cell r="S38" t="e">
            <v>#DIV/0!</v>
          </cell>
          <cell r="T38">
            <v>99.245000000000019</v>
          </cell>
          <cell r="V38">
            <v>112.736</v>
          </cell>
        </row>
        <row r="39">
          <cell r="D39">
            <v>112.81</v>
          </cell>
          <cell r="E39">
            <v>101.268</v>
          </cell>
          <cell r="F39">
            <v>97.716000000000065</v>
          </cell>
          <cell r="G39">
            <v>103.93133333333336</v>
          </cell>
          <cell r="H39">
            <v>92.414999999999935</v>
          </cell>
          <cell r="I39">
            <v>84.124000000000052</v>
          </cell>
          <cell r="J39">
            <v>97.666600000000003</v>
          </cell>
          <cell r="K39">
            <v>91.401866666666663</v>
          </cell>
          <cell r="L39">
            <v>0</v>
          </cell>
          <cell r="M39">
            <v>0</v>
          </cell>
          <cell r="N39">
            <v>0</v>
          </cell>
          <cell r="O39" t="e">
            <v>#DIV/0!</v>
          </cell>
          <cell r="P39">
            <v>0</v>
          </cell>
          <cell r="Q39">
            <v>0</v>
          </cell>
          <cell r="R39">
            <v>0</v>
          </cell>
          <cell r="S39" t="e">
            <v>#DIV/0!</v>
          </cell>
          <cell r="T39">
            <v>97.666600000000017</v>
          </cell>
          <cell r="V39">
            <v>239.71333333333334</v>
          </cell>
        </row>
        <row r="40">
          <cell r="D40">
            <v>112.185</v>
          </cell>
          <cell r="E40">
            <v>108.19499999999999</v>
          </cell>
          <cell r="F40">
            <v>109.736</v>
          </cell>
          <cell r="G40">
            <v>110.03866666666669</v>
          </cell>
          <cell r="H40">
            <v>108.361</v>
          </cell>
          <cell r="I40">
            <v>406.72899999999998</v>
          </cell>
          <cell r="J40">
            <v>170.86760000000001</v>
          </cell>
          <cell r="K40">
            <v>228.65253333333334</v>
          </cell>
          <cell r="L40">
            <v>0</v>
          </cell>
          <cell r="M40">
            <v>0</v>
          </cell>
          <cell r="N40">
            <v>0</v>
          </cell>
          <cell r="O40" t="e">
            <v>#DIV/0!</v>
          </cell>
          <cell r="P40">
            <v>0</v>
          </cell>
          <cell r="Q40">
            <v>0</v>
          </cell>
          <cell r="R40">
            <v>0</v>
          </cell>
          <cell r="S40" t="e">
            <v>#DIV/0!</v>
          </cell>
          <cell r="T40">
            <v>169.34560000000002</v>
          </cell>
          <cell r="V40">
            <v>96.365110000000001</v>
          </cell>
        </row>
        <row r="41">
          <cell r="D41">
            <v>885.60699999999997</v>
          </cell>
          <cell r="E41">
            <v>201.86500000000001</v>
          </cell>
          <cell r="F41">
            <v>131.01</v>
          </cell>
          <cell r="G41">
            <v>406.16066666666677</v>
          </cell>
          <cell r="H41">
            <v>163.17599999999999</v>
          </cell>
          <cell r="I41">
            <v>215.65199999999999</v>
          </cell>
          <cell r="J41">
            <v>320.2466</v>
          </cell>
          <cell r="K41">
            <v>233.02486666666672</v>
          </cell>
          <cell r="L41">
            <v>0</v>
          </cell>
          <cell r="M41">
            <v>0</v>
          </cell>
          <cell r="N41">
            <v>0</v>
          </cell>
          <cell r="O41" t="e">
            <v>#DIV/0!</v>
          </cell>
          <cell r="P41">
            <v>0</v>
          </cell>
          <cell r="Q41">
            <v>0</v>
          </cell>
          <cell r="R41">
            <v>0</v>
          </cell>
          <cell r="S41" t="e">
            <v>#DIV/0!</v>
          </cell>
          <cell r="T41">
            <v>319.59276666666671</v>
          </cell>
          <cell r="V41">
            <v>580.19655083333339</v>
          </cell>
        </row>
        <row r="42">
          <cell r="D42">
            <v>318.48</v>
          </cell>
          <cell r="E42">
            <v>14.66</v>
          </cell>
          <cell r="F42">
            <v>0</v>
          </cell>
          <cell r="G42">
            <v>111.04666666666667</v>
          </cell>
          <cell r="H42">
            <v>173.64400000000001</v>
          </cell>
          <cell r="I42">
            <v>421.73700000000002</v>
          </cell>
          <cell r="J42">
            <v>185.70420000000001</v>
          </cell>
          <cell r="K42">
            <v>260.36173333333335</v>
          </cell>
          <cell r="L42">
            <v>0</v>
          </cell>
          <cell r="M42">
            <v>0</v>
          </cell>
          <cell r="N42">
            <v>0</v>
          </cell>
          <cell r="O42" t="e">
            <v>#DIV/0!</v>
          </cell>
          <cell r="P42">
            <v>0</v>
          </cell>
          <cell r="Q42">
            <v>0</v>
          </cell>
          <cell r="R42">
            <v>0</v>
          </cell>
          <cell r="S42" t="e">
            <v>#DIV/0!</v>
          </cell>
          <cell r="T42">
            <v>185.70419999999999</v>
          </cell>
          <cell r="V42">
            <v>133.57633333333334</v>
          </cell>
        </row>
        <row r="43">
          <cell r="D43">
            <v>8061.5858500000004</v>
          </cell>
          <cell r="E43">
            <v>7791.0358500000002</v>
          </cell>
          <cell r="F43">
            <v>9256.4528499999997</v>
          </cell>
          <cell r="G43">
            <v>8369.6915166666658</v>
          </cell>
          <cell r="H43">
            <v>7122.93318</v>
          </cell>
          <cell r="I43">
            <v>10704.48618</v>
          </cell>
          <cell r="J43">
            <v>9819.3617819999999</v>
          </cell>
          <cell r="K43">
            <v>9215.5937139999987</v>
          </cell>
          <cell r="L43">
            <v>0</v>
          </cell>
          <cell r="M43">
            <v>0</v>
          </cell>
          <cell r="N43">
            <v>0</v>
          </cell>
          <cell r="O43" t="e">
            <v>#DIV/0!</v>
          </cell>
          <cell r="P43">
            <v>0</v>
          </cell>
          <cell r="Q43">
            <v>0</v>
          </cell>
          <cell r="R43">
            <v>0</v>
          </cell>
          <cell r="S43" t="e">
            <v>#DIV/0!</v>
          </cell>
          <cell r="T43">
            <v>8792.6426153333323</v>
          </cell>
          <cell r="V43">
            <v>3090.6804783333332</v>
          </cell>
        </row>
        <row r="44">
          <cell r="D44">
            <v>409.18</v>
          </cell>
          <cell r="E44">
            <v>410.00599999999997</v>
          </cell>
          <cell r="F44">
            <v>390.76299999999998</v>
          </cell>
          <cell r="G44">
            <v>403.31633333333326</v>
          </cell>
          <cell r="H44">
            <v>414.19</v>
          </cell>
          <cell r="I44">
            <v>387.15</v>
          </cell>
          <cell r="J44">
            <v>402.25779999999997</v>
          </cell>
          <cell r="K44">
            <v>401.19926666666669</v>
          </cell>
          <cell r="L44">
            <v>0</v>
          </cell>
          <cell r="M44">
            <v>0</v>
          </cell>
          <cell r="N44">
            <v>0</v>
          </cell>
          <cell r="O44" t="e">
            <v>#DIV/0!</v>
          </cell>
          <cell r="P44">
            <v>0</v>
          </cell>
          <cell r="Q44">
            <v>0</v>
          </cell>
          <cell r="R44">
            <v>0</v>
          </cell>
          <cell r="S44" t="e">
            <v>#DIV/0!</v>
          </cell>
          <cell r="T44">
            <v>402.25779999999992</v>
          </cell>
          <cell r="V44">
            <v>397.51991666666669</v>
          </cell>
        </row>
        <row r="45">
          <cell r="D45">
            <v>740.46685000000002</v>
          </cell>
          <cell r="E45">
            <v>740.46685000000002</v>
          </cell>
          <cell r="F45">
            <v>740.46685000000002</v>
          </cell>
          <cell r="G45">
            <v>740.46684999999991</v>
          </cell>
          <cell r="H45">
            <v>756.43518000000006</v>
          </cell>
          <cell r="I45">
            <v>756.43517999999892</v>
          </cell>
          <cell r="J45">
            <v>746.85418200000083</v>
          </cell>
          <cell r="K45">
            <v>753.24151400000017</v>
          </cell>
          <cell r="L45">
            <v>0</v>
          </cell>
          <cell r="M45">
            <v>0</v>
          </cell>
          <cell r="N45">
            <v>0</v>
          </cell>
          <cell r="O45" t="e">
            <v>#DIV/0!</v>
          </cell>
          <cell r="P45">
            <v>0</v>
          </cell>
          <cell r="Q45">
            <v>0</v>
          </cell>
          <cell r="R45">
            <v>0</v>
          </cell>
          <cell r="S45" t="e">
            <v>#DIV/0!</v>
          </cell>
          <cell r="T45">
            <v>746.85418200000004</v>
          </cell>
          <cell r="V45">
            <v>812.41387833333329</v>
          </cell>
        </row>
        <row r="46">
          <cell r="D46">
            <v>93.988</v>
          </cell>
          <cell r="E46">
            <v>93.988</v>
          </cell>
          <cell r="F46">
            <v>93.988</v>
          </cell>
          <cell r="G46">
            <v>93.988</v>
          </cell>
          <cell r="H46">
            <v>93.987999999999943</v>
          </cell>
          <cell r="I46">
            <v>93.988000000000056</v>
          </cell>
          <cell r="J46">
            <v>93.988</v>
          </cell>
          <cell r="K46">
            <v>93.988</v>
          </cell>
          <cell r="L46">
            <v>0</v>
          </cell>
          <cell r="M46">
            <v>0</v>
          </cell>
          <cell r="N46">
            <v>0</v>
          </cell>
          <cell r="O46" t="e">
            <v>#DIV/0!</v>
          </cell>
          <cell r="P46">
            <v>0</v>
          </cell>
          <cell r="Q46">
            <v>0</v>
          </cell>
          <cell r="R46">
            <v>0</v>
          </cell>
          <cell r="S46" t="e">
            <v>#DIV/0!</v>
          </cell>
          <cell r="T46">
            <v>93.988</v>
          </cell>
          <cell r="V46">
            <v>99.759</v>
          </cell>
        </row>
        <row r="47">
          <cell r="D47">
            <v>2344.2829999999999</v>
          </cell>
          <cell r="E47">
            <v>2331.0610000000001</v>
          </cell>
          <cell r="F47">
            <v>2391.7550000000001</v>
          </cell>
          <cell r="G47">
            <v>2355.6996666666664</v>
          </cell>
          <cell r="H47">
            <v>2325.364</v>
          </cell>
          <cell r="I47">
            <v>2131.0300000000002</v>
          </cell>
          <cell r="J47">
            <v>2304.6986000000002</v>
          </cell>
          <cell r="K47">
            <v>2253.6975333333326</v>
          </cell>
          <cell r="L47">
            <v>0</v>
          </cell>
          <cell r="M47">
            <v>0</v>
          </cell>
          <cell r="N47">
            <v>0</v>
          </cell>
          <cell r="O47" t="e">
            <v>#DIV/0!</v>
          </cell>
          <cell r="P47">
            <v>0</v>
          </cell>
          <cell r="Q47">
            <v>0</v>
          </cell>
          <cell r="R47">
            <v>0</v>
          </cell>
          <cell r="S47" t="e">
            <v>#DIV/0!</v>
          </cell>
          <cell r="T47">
            <v>2304.6985999999997</v>
          </cell>
          <cell r="V47">
            <v>1745.085</v>
          </cell>
        </row>
        <row r="48">
          <cell r="D48">
            <v>43.094000000000001</v>
          </cell>
          <cell r="E48">
            <v>11.087</v>
          </cell>
          <cell r="F48">
            <v>53.4</v>
          </cell>
          <cell r="G48">
            <v>35.860333333333337</v>
          </cell>
          <cell r="H48">
            <v>10.972</v>
          </cell>
          <cell r="I48">
            <v>33.006</v>
          </cell>
          <cell r="J48">
            <v>31.071200000000001</v>
          </cell>
          <cell r="K48">
            <v>25.016400000000001</v>
          </cell>
          <cell r="L48">
            <v>0</v>
          </cell>
          <cell r="M48">
            <v>0</v>
          </cell>
          <cell r="N48">
            <v>0</v>
          </cell>
          <cell r="O48" t="e">
            <v>#DIV/0!</v>
          </cell>
          <cell r="P48">
            <v>0</v>
          </cell>
          <cell r="Q48">
            <v>0</v>
          </cell>
          <cell r="R48">
            <v>0</v>
          </cell>
          <cell r="S48" t="e">
            <v>#DIV/0!</v>
          </cell>
          <cell r="T48">
            <v>30.438366666666667</v>
          </cell>
          <cell r="V48">
            <v>35.902683333333336</v>
          </cell>
        </row>
        <row r="49">
          <cell r="D49">
            <v>4424.5240000000003</v>
          </cell>
          <cell r="E49">
            <v>4204.4269999999997</v>
          </cell>
          <cell r="F49">
            <v>5586.08</v>
          </cell>
          <cell r="G49">
            <v>4738.3436666666666</v>
          </cell>
          <cell r="H49">
            <v>3521.4879999999998</v>
          </cell>
          <cell r="I49">
            <v>7228.74</v>
          </cell>
          <cell r="J49">
            <v>6224.3553999999986</v>
          </cell>
          <cell r="K49">
            <v>5658.1944666666668</v>
          </cell>
          <cell r="L49">
            <v>0</v>
          </cell>
          <cell r="M49">
            <v>0</v>
          </cell>
          <cell r="N49">
            <v>0</v>
          </cell>
          <cell r="O49" t="e">
            <v>#DIV/0!</v>
          </cell>
          <cell r="P49">
            <v>0</v>
          </cell>
          <cell r="Q49">
            <v>0</v>
          </cell>
          <cell r="R49">
            <v>0</v>
          </cell>
          <cell r="S49" t="e">
            <v>#DIV/0!</v>
          </cell>
          <cell r="T49">
            <v>5198.2690666666667</v>
          </cell>
          <cell r="V49">
            <v>3108.5854218666664</v>
          </cell>
        </row>
        <row r="50">
          <cell r="D50">
            <v>6.05</v>
          </cell>
          <cell r="E50">
            <v>0</v>
          </cell>
          <cell r="F50">
            <v>0</v>
          </cell>
          <cell r="G50">
            <v>2.0166666666666666</v>
          </cell>
          <cell r="H50">
            <v>0.496</v>
          </cell>
          <cell r="I50">
            <v>74.137</v>
          </cell>
          <cell r="J50">
            <v>16.136600000000001</v>
          </cell>
          <cell r="K50">
            <v>30.256533333333326</v>
          </cell>
          <cell r="L50">
            <v>0</v>
          </cell>
          <cell r="M50">
            <v>0</v>
          </cell>
          <cell r="N50">
            <v>0</v>
          </cell>
          <cell r="O50" t="e">
            <v>#DIV/0!</v>
          </cell>
          <cell r="P50">
            <v>0</v>
          </cell>
          <cell r="Q50">
            <v>0</v>
          </cell>
          <cell r="R50">
            <v>0</v>
          </cell>
          <cell r="S50" t="e">
            <v>#DIV/0!</v>
          </cell>
          <cell r="T50">
            <v>16.136599999999998</v>
          </cell>
          <cell r="V50">
            <v>14.33625</v>
          </cell>
        </row>
        <row r="51">
          <cell r="D51">
            <v>4537.9532199999994</v>
          </cell>
          <cell r="E51">
            <v>4159.37147</v>
          </cell>
          <cell r="F51">
            <v>4722.1524499999996</v>
          </cell>
          <cell r="G51">
            <v>4473.1590466666657</v>
          </cell>
          <cell r="H51">
            <v>4802.7542599999997</v>
          </cell>
          <cell r="I51">
            <v>5682.6768899999997</v>
          </cell>
          <cell r="J51">
            <v>4851.0050580000006</v>
          </cell>
          <cell r="K51">
            <v>5112.145402666667</v>
          </cell>
          <cell r="L51">
            <v>0</v>
          </cell>
          <cell r="M51">
            <v>0</v>
          </cell>
          <cell r="N51">
            <v>0</v>
          </cell>
          <cell r="O51" t="e">
            <v>#DIV/0!</v>
          </cell>
          <cell r="P51">
            <v>0</v>
          </cell>
          <cell r="Q51">
            <v>0</v>
          </cell>
          <cell r="R51">
            <v>0</v>
          </cell>
          <cell r="S51" t="e">
            <v>#DIV/0!</v>
          </cell>
          <cell r="T51">
            <v>4792.6522246666664</v>
          </cell>
          <cell r="V51">
            <v>4880.198898333334</v>
          </cell>
        </row>
        <row r="52">
          <cell r="D52">
            <v>3063.8040000000001</v>
          </cell>
          <cell r="E52">
            <v>3118.6869999999999</v>
          </cell>
          <cell r="F52">
            <v>3182.4409999999998</v>
          </cell>
          <cell r="G52">
            <v>3121.6439999999998</v>
          </cell>
          <cell r="H52">
            <v>3435.3809999999999</v>
          </cell>
          <cell r="I52">
            <v>3323.297</v>
          </cell>
          <cell r="J52">
            <v>3224.7220000000002</v>
          </cell>
          <cell r="K52">
            <v>3327.8</v>
          </cell>
          <cell r="L52">
            <v>0</v>
          </cell>
          <cell r="M52">
            <v>0</v>
          </cell>
          <cell r="N52">
            <v>0</v>
          </cell>
          <cell r="O52" t="e">
            <v>#DIV/0!</v>
          </cell>
          <cell r="P52">
            <v>0</v>
          </cell>
          <cell r="Q52">
            <v>0</v>
          </cell>
          <cell r="R52">
            <v>0</v>
          </cell>
          <cell r="S52" t="e">
            <v>#DIV/0!</v>
          </cell>
          <cell r="T52">
            <v>3224.7220000000002</v>
          </cell>
          <cell r="V52">
            <v>3130.9758333333339</v>
          </cell>
        </row>
        <row r="53">
          <cell r="D53">
            <v>145.60422</v>
          </cell>
          <cell r="E53">
            <v>146.55247</v>
          </cell>
          <cell r="F53">
            <v>146.98454999999998</v>
          </cell>
          <cell r="G53">
            <v>146.38041333333334</v>
          </cell>
          <cell r="H53">
            <v>135.64126000000002</v>
          </cell>
          <cell r="I53">
            <v>106.92689</v>
          </cell>
          <cell r="J53">
            <v>136.34187799999972</v>
          </cell>
          <cell r="K53">
            <v>126.30334266666658</v>
          </cell>
          <cell r="L53">
            <v>0</v>
          </cell>
          <cell r="M53">
            <v>0</v>
          </cell>
          <cell r="N53">
            <v>0</v>
          </cell>
          <cell r="O53" t="e">
            <v>#DIV/0!</v>
          </cell>
          <cell r="P53">
            <v>0</v>
          </cell>
          <cell r="Q53">
            <v>0</v>
          </cell>
          <cell r="R53">
            <v>0</v>
          </cell>
          <cell r="S53" t="e">
            <v>#DIV/0!</v>
          </cell>
          <cell r="T53">
            <v>136.34187799999998</v>
          </cell>
          <cell r="V53">
            <v>151.28907083333334</v>
          </cell>
        </row>
        <row r="54">
          <cell r="D54">
            <v>136.32300000000001</v>
          </cell>
          <cell r="E54">
            <v>136.32300000000001</v>
          </cell>
          <cell r="F54">
            <v>136.32300000000001</v>
          </cell>
          <cell r="G54">
            <v>136.32300000000001</v>
          </cell>
          <cell r="H54">
            <v>136.32300000000001</v>
          </cell>
          <cell r="I54">
            <v>137.922</v>
          </cell>
          <cell r="J54">
            <v>136.64279999999999</v>
          </cell>
          <cell r="K54">
            <v>136.96259999999998</v>
          </cell>
          <cell r="L54">
            <v>0</v>
          </cell>
          <cell r="M54">
            <v>0</v>
          </cell>
          <cell r="N54">
            <v>0</v>
          </cell>
          <cell r="O54" t="e">
            <v>#DIV/0!</v>
          </cell>
          <cell r="P54">
            <v>0</v>
          </cell>
          <cell r="Q54">
            <v>0</v>
          </cell>
          <cell r="R54">
            <v>0</v>
          </cell>
          <cell r="S54" t="e">
            <v>#DIV/0!</v>
          </cell>
          <cell r="T54">
            <v>136.64280000000002</v>
          </cell>
          <cell r="V54">
            <v>238.89625000000001</v>
          </cell>
        </row>
        <row r="55">
          <cell r="D55">
            <v>80.153999999999996</v>
          </cell>
          <cell r="E55">
            <v>68.164000000000001</v>
          </cell>
          <cell r="F55">
            <v>70.7</v>
          </cell>
          <cell r="G55">
            <v>73.006</v>
          </cell>
          <cell r="H55">
            <v>65.211999999999946</v>
          </cell>
          <cell r="I55">
            <v>61.716000000000058</v>
          </cell>
          <cell r="J55">
            <v>69.189200000000071</v>
          </cell>
          <cell r="K55">
            <v>65.372400000000013</v>
          </cell>
          <cell r="L55">
            <v>0</v>
          </cell>
          <cell r="M55">
            <v>0</v>
          </cell>
          <cell r="N55">
            <v>0</v>
          </cell>
          <cell r="O55" t="e">
            <v>#DIV/0!</v>
          </cell>
          <cell r="P55">
            <v>0</v>
          </cell>
          <cell r="Q55">
            <v>0</v>
          </cell>
          <cell r="R55">
            <v>0</v>
          </cell>
          <cell r="S55" t="e">
            <v>#DIV/0!</v>
          </cell>
          <cell r="T55">
            <v>69.189200000000014</v>
          </cell>
          <cell r="V55">
            <v>89.82</v>
          </cell>
        </row>
        <row r="56">
          <cell r="D56">
            <v>502.75799999999998</v>
          </cell>
          <cell r="E56">
            <v>510.84</v>
          </cell>
          <cell r="F56">
            <v>827.93790000000001</v>
          </cell>
          <cell r="G56">
            <v>613.84530000000007</v>
          </cell>
          <cell r="H56">
            <v>454.03699999999998</v>
          </cell>
          <cell r="I56">
            <v>709.62400000000002</v>
          </cell>
          <cell r="J56">
            <v>670.02758000000051</v>
          </cell>
          <cell r="K56">
            <v>611.22952666666674</v>
          </cell>
          <cell r="L56">
            <v>0</v>
          </cell>
          <cell r="M56">
            <v>0</v>
          </cell>
          <cell r="N56">
            <v>0</v>
          </cell>
          <cell r="O56" t="e">
            <v>#DIV/0!</v>
          </cell>
          <cell r="P56">
            <v>0</v>
          </cell>
          <cell r="Q56">
            <v>0</v>
          </cell>
          <cell r="R56">
            <v>0</v>
          </cell>
          <cell r="S56" t="e">
            <v>#DIV/0!</v>
          </cell>
          <cell r="T56">
            <v>612.53741333333335</v>
          </cell>
          <cell r="V56">
            <v>482.46829750000006</v>
          </cell>
        </row>
        <row r="57">
          <cell r="D57">
            <v>152.47</v>
          </cell>
          <cell r="E57">
            <v>165.13499999999999</v>
          </cell>
          <cell r="F57">
            <v>356.44499999999999</v>
          </cell>
          <cell r="G57">
            <v>224.68333333333331</v>
          </cell>
          <cell r="H57">
            <v>494.24900000000002</v>
          </cell>
          <cell r="I57">
            <v>1155.0139999999999</v>
          </cell>
          <cell r="J57">
            <v>465.69779999999997</v>
          </cell>
          <cell r="K57">
            <v>704.98693333333335</v>
          </cell>
          <cell r="L57">
            <v>0</v>
          </cell>
          <cell r="M57">
            <v>0</v>
          </cell>
          <cell r="N57">
            <v>0</v>
          </cell>
          <cell r="O57" t="e">
            <v>#DIV/0!</v>
          </cell>
          <cell r="P57">
            <v>0</v>
          </cell>
          <cell r="Q57">
            <v>0</v>
          </cell>
          <cell r="R57">
            <v>0</v>
          </cell>
          <cell r="S57" t="e">
            <v>#DIV/0!</v>
          </cell>
          <cell r="T57">
            <v>464.83513333333332</v>
          </cell>
          <cell r="V57">
            <v>576.08869666666669</v>
          </cell>
        </row>
        <row r="58">
          <cell r="D58">
            <v>456.84</v>
          </cell>
          <cell r="E58">
            <v>13.67</v>
          </cell>
          <cell r="F58">
            <v>1.321</v>
          </cell>
          <cell r="G58">
            <v>157.27699999999999</v>
          </cell>
          <cell r="H58">
            <v>81.911000000000001</v>
          </cell>
          <cell r="I58">
            <v>188.17699999999999</v>
          </cell>
          <cell r="J58">
            <v>148.38379999999998</v>
          </cell>
          <cell r="K58">
            <v>139.49059999999997</v>
          </cell>
          <cell r="L58">
            <v>0</v>
          </cell>
          <cell r="M58">
            <v>0</v>
          </cell>
          <cell r="N58">
            <v>0</v>
          </cell>
          <cell r="O58" t="e">
            <v>#DIV/0!</v>
          </cell>
          <cell r="P58">
            <v>0</v>
          </cell>
          <cell r="Q58">
            <v>0</v>
          </cell>
          <cell r="R58">
            <v>0</v>
          </cell>
          <cell r="S58" t="e">
            <v>#DIV/0!</v>
          </cell>
          <cell r="T58">
            <v>148.38379999999998</v>
          </cell>
          <cell r="V58">
            <v>210.66075000000001</v>
          </cell>
        </row>
        <row r="59">
          <cell r="D59">
            <v>34103.283939999994</v>
          </cell>
          <cell r="E59">
            <v>34344.009510000004</v>
          </cell>
          <cell r="F59">
            <v>60708.967230000009</v>
          </cell>
          <cell r="G59">
            <v>43052.08689333334</v>
          </cell>
          <cell r="H59">
            <v>31549.093389999987</v>
          </cell>
          <cell r="I59">
            <v>31853.912880000003</v>
          </cell>
          <cell r="J59">
            <v>38511.853389999989</v>
          </cell>
          <cell r="K59">
            <v>33971.61988666666</v>
          </cell>
          <cell r="L59">
            <v>0</v>
          </cell>
          <cell r="M59">
            <v>0</v>
          </cell>
          <cell r="N59">
            <v>0</v>
          </cell>
          <cell r="O59" t="e">
            <v>#DIV/0!</v>
          </cell>
          <cell r="P59">
            <v>0</v>
          </cell>
          <cell r="Q59">
            <v>0</v>
          </cell>
          <cell r="R59">
            <v>0</v>
          </cell>
          <cell r="S59" t="e">
            <v>#DIV/0!</v>
          </cell>
          <cell r="T59">
            <v>38511.853390000004</v>
          </cell>
          <cell r="V59">
            <v>27566.996911666669</v>
          </cell>
        </row>
        <row r="60">
          <cell r="D60">
            <v>9520.36</v>
          </cell>
          <cell r="E60">
            <v>8842.2250000000004</v>
          </cell>
          <cell r="F60">
            <v>9296.8830000000034</v>
          </cell>
          <cell r="G60">
            <v>9219.8226666666687</v>
          </cell>
          <cell r="H60">
            <v>9099.5309999999954</v>
          </cell>
          <cell r="I60">
            <v>9989.6402299999972</v>
          </cell>
          <cell r="J60">
            <v>9349.7278459999925</v>
          </cell>
          <cell r="K60">
            <v>9479.6330253333308</v>
          </cell>
          <cell r="L60">
            <v>0</v>
          </cell>
          <cell r="M60">
            <v>0</v>
          </cell>
          <cell r="N60">
            <v>0</v>
          </cell>
          <cell r="O60" t="e">
            <v>#DIV/0!</v>
          </cell>
          <cell r="P60">
            <v>0</v>
          </cell>
          <cell r="Q60">
            <v>0</v>
          </cell>
          <cell r="R60">
            <v>0</v>
          </cell>
          <cell r="S60" t="e">
            <v>#DIV/0!</v>
          </cell>
          <cell r="T60">
            <v>9349.7278459999998</v>
          </cell>
          <cell r="V60">
            <v>6800.0709558333338</v>
          </cell>
        </row>
        <row r="61">
          <cell r="D61">
            <v>2739.79594</v>
          </cell>
          <cell r="E61">
            <v>2756.4125400000003</v>
          </cell>
          <cell r="F61">
            <v>26501.554800000005</v>
          </cell>
          <cell r="G61">
            <v>10665.921093333336</v>
          </cell>
          <cell r="H61">
            <v>1242.2497999999896</v>
          </cell>
          <cell r="I61">
            <v>1206.3705000000111</v>
          </cell>
          <cell r="J61">
            <v>6889.2767159999948</v>
          </cell>
          <cell r="K61">
            <v>3112.6323386666631</v>
          </cell>
          <cell r="L61">
            <v>0</v>
          </cell>
          <cell r="M61">
            <v>0</v>
          </cell>
          <cell r="N61">
            <v>0</v>
          </cell>
          <cell r="O61" t="e">
            <v>#DIV/0!</v>
          </cell>
          <cell r="P61">
            <v>0</v>
          </cell>
          <cell r="Q61">
            <v>0</v>
          </cell>
          <cell r="R61">
            <v>0</v>
          </cell>
          <cell r="S61" t="e">
            <v>#DIV/0!</v>
          </cell>
          <cell r="T61">
            <v>6889.2767159999994</v>
          </cell>
          <cell r="V61">
            <v>2744.5249366666667</v>
          </cell>
        </row>
        <row r="62">
          <cell r="D62">
            <v>186.364</v>
          </cell>
          <cell r="E62">
            <v>186.364</v>
          </cell>
          <cell r="F62">
            <v>189.77099999999999</v>
          </cell>
          <cell r="G62">
            <v>187.49966666666666</v>
          </cell>
          <cell r="H62">
            <v>194.535</v>
          </cell>
          <cell r="I62">
            <v>194.535</v>
          </cell>
          <cell r="J62">
            <v>190.31379999999999</v>
          </cell>
          <cell r="K62">
            <v>193.12793333333337</v>
          </cell>
          <cell r="L62">
            <v>0</v>
          </cell>
          <cell r="M62">
            <v>0</v>
          </cell>
          <cell r="N62">
            <v>0</v>
          </cell>
          <cell r="O62" t="e">
            <v>#DIV/0!</v>
          </cell>
          <cell r="P62">
            <v>0</v>
          </cell>
          <cell r="Q62">
            <v>0</v>
          </cell>
          <cell r="R62">
            <v>0</v>
          </cell>
          <cell r="S62" t="e">
            <v>#DIV/0!</v>
          </cell>
          <cell r="T62">
            <v>190.31380000000001</v>
          </cell>
          <cell r="V62">
            <v>238.85749999999999</v>
          </cell>
        </row>
        <row r="63">
          <cell r="D63">
            <v>945.60900000000004</v>
          </cell>
          <cell r="E63">
            <v>722.23199999999997</v>
          </cell>
          <cell r="F63">
            <v>828.95500000000004</v>
          </cell>
          <cell r="G63">
            <v>832.2653333333335</v>
          </cell>
          <cell r="H63">
            <v>866.49599999999998</v>
          </cell>
          <cell r="I63">
            <v>782.45799999999997</v>
          </cell>
          <cell r="J63">
            <v>829.15</v>
          </cell>
          <cell r="K63">
            <v>826.03466666666679</v>
          </cell>
          <cell r="L63">
            <v>0</v>
          </cell>
          <cell r="M63">
            <v>0</v>
          </cell>
          <cell r="N63">
            <v>0</v>
          </cell>
          <cell r="O63" t="e">
            <v>#DIV/0!</v>
          </cell>
          <cell r="P63">
            <v>0</v>
          </cell>
          <cell r="Q63">
            <v>0</v>
          </cell>
          <cell r="R63">
            <v>0</v>
          </cell>
          <cell r="S63" t="e">
            <v>#DIV/0!</v>
          </cell>
          <cell r="T63">
            <v>829.15</v>
          </cell>
          <cell r="V63">
            <v>1197.2611666666667</v>
          </cell>
        </row>
        <row r="64">
          <cell r="D64">
            <v>5941.9690000000001</v>
          </cell>
          <cell r="E64">
            <v>7700.4269700000004</v>
          </cell>
          <cell r="F64">
            <v>11680.542430000001</v>
          </cell>
          <cell r="G64">
            <v>8440.9794666666694</v>
          </cell>
          <cell r="H64">
            <v>7136.6895900000018</v>
          </cell>
          <cell r="I64">
            <v>7982.8031499999988</v>
          </cell>
          <cell r="J64">
            <v>8088.4862280000098</v>
          </cell>
          <cell r="K64">
            <v>7735.9929893333356</v>
          </cell>
          <cell r="L64">
            <v>0</v>
          </cell>
          <cell r="M64">
            <v>0</v>
          </cell>
          <cell r="N64">
            <v>0</v>
          </cell>
          <cell r="O64" t="e">
            <v>#DIV/0!</v>
          </cell>
          <cell r="P64">
            <v>0</v>
          </cell>
          <cell r="Q64">
            <v>0</v>
          </cell>
          <cell r="R64">
            <v>0</v>
          </cell>
          <cell r="S64" t="e">
            <v>#DIV/0!</v>
          </cell>
          <cell r="T64">
            <v>8088.4862280000007</v>
          </cell>
          <cell r="V64">
            <v>5816.3571025000001</v>
          </cell>
        </row>
        <row r="65">
          <cell r="D65">
            <v>119.886</v>
          </cell>
          <cell r="E65">
            <v>8.3150000000000137</v>
          </cell>
          <cell r="F65">
            <v>48.31</v>
          </cell>
          <cell r="G65">
            <v>58.837000000000003</v>
          </cell>
          <cell r="H65">
            <v>8.4649999999999856</v>
          </cell>
          <cell r="I65">
            <v>649.15499999999997</v>
          </cell>
          <cell r="J65">
            <v>166.8262</v>
          </cell>
          <cell r="K65">
            <v>274.81539999999995</v>
          </cell>
          <cell r="L65">
            <v>0</v>
          </cell>
          <cell r="M65">
            <v>0</v>
          </cell>
          <cell r="N65">
            <v>0</v>
          </cell>
          <cell r="O65" t="e">
            <v>#DIV/0!</v>
          </cell>
          <cell r="P65">
            <v>0</v>
          </cell>
          <cell r="Q65">
            <v>0</v>
          </cell>
          <cell r="R65">
            <v>0</v>
          </cell>
          <cell r="S65" t="e">
            <v>#DIV/0!</v>
          </cell>
          <cell r="T65">
            <v>166.82619999999997</v>
          </cell>
          <cell r="V65">
            <v>160.09191666666666</v>
          </cell>
        </row>
        <row r="66">
          <cell r="D66">
            <v>14649.3</v>
          </cell>
          <cell r="E66">
            <v>14128.034</v>
          </cell>
          <cell r="F66">
            <v>12162.950999999999</v>
          </cell>
          <cell r="G66">
            <v>13646.761666666665</v>
          </cell>
          <cell r="H66">
            <v>13001.127</v>
          </cell>
          <cell r="I66">
            <v>11048.950999999999</v>
          </cell>
          <cell r="J66">
            <v>12998.072599999994</v>
          </cell>
          <cell r="K66">
            <v>12349.383533333334</v>
          </cell>
          <cell r="L66">
            <v>0</v>
          </cell>
          <cell r="M66">
            <v>0</v>
          </cell>
          <cell r="N66">
            <v>0</v>
          </cell>
          <cell r="O66" t="e">
            <v>#DIV/0!</v>
          </cell>
          <cell r="P66">
            <v>0</v>
          </cell>
          <cell r="Q66">
            <v>0</v>
          </cell>
          <cell r="R66">
            <v>0</v>
          </cell>
          <cell r="S66" t="e">
            <v>#DIV/0!</v>
          </cell>
          <cell r="T66">
            <v>12998.072600000001</v>
          </cell>
          <cell r="V66">
            <v>10609.833333333334</v>
          </cell>
        </row>
        <row r="67">
          <cell r="D67">
            <v>82963.031189999994</v>
          </cell>
          <cell r="E67">
            <v>84238.823399999994</v>
          </cell>
          <cell r="F67">
            <v>110829.4896</v>
          </cell>
          <cell r="G67">
            <v>92677.114730000001</v>
          </cell>
          <cell r="H67">
            <v>82371.159679999997</v>
          </cell>
          <cell r="I67">
            <v>85795.672640000004</v>
          </cell>
          <cell r="J67">
            <v>90532.033701999986</v>
          </cell>
          <cell r="K67">
            <v>86232.955340666667</v>
          </cell>
          <cell r="L67">
            <v>0</v>
          </cell>
          <cell r="M67">
            <v>0</v>
          </cell>
          <cell r="N67">
            <v>0</v>
          </cell>
          <cell r="O67" t="e">
            <v>#DIV/0!</v>
          </cell>
          <cell r="P67">
            <v>0</v>
          </cell>
          <cell r="Q67">
            <v>0</v>
          </cell>
          <cell r="R67">
            <v>0</v>
          </cell>
          <cell r="S67" t="e">
            <v>#DIV/0!</v>
          </cell>
          <cell r="T67">
            <v>89455.035035333334</v>
          </cell>
          <cell r="V67">
            <v>66675.381205000012</v>
          </cell>
        </row>
        <row r="68">
          <cell r="D68">
            <v>246695.59478656336</v>
          </cell>
          <cell r="E68">
            <v>260593.08894424487</v>
          </cell>
          <cell r="F68">
            <v>329267.0013946183</v>
          </cell>
          <cell r="G68">
            <v>278851.89504180884</v>
          </cell>
          <cell r="H68">
            <v>274477.94998569501</v>
          </cell>
          <cell r="I68">
            <v>274759.94639426493</v>
          </cell>
          <cell r="J68">
            <v>269814.69365897391</v>
          </cell>
          <cell r="K68">
            <v>273017.53001297801</v>
          </cell>
          <cell r="L68">
            <v>0</v>
          </cell>
          <cell r="M68">
            <v>0</v>
          </cell>
          <cell r="N68">
            <v>0</v>
          </cell>
          <cell r="O68" t="e">
            <v>#DIV/0!</v>
          </cell>
          <cell r="P68">
            <v>0</v>
          </cell>
          <cell r="Q68">
            <v>0</v>
          </cell>
          <cell r="R68">
            <v>0</v>
          </cell>
          <cell r="S68" t="e">
            <v>#DIV/0!</v>
          </cell>
          <cell r="T68">
            <v>275934.71252739336</v>
          </cell>
          <cell r="V68">
            <v>218419.20112833142</v>
          </cell>
        </row>
      </sheetData>
      <sheetData sheetId="4" refreshError="1">
        <row r="4">
          <cell r="D4">
            <v>4.8393287168914521</v>
          </cell>
          <cell r="E4">
            <v>23.273359774471029</v>
          </cell>
          <cell r="F4">
            <v>183.08913978494624</v>
          </cell>
          <cell r="J4">
            <v>5.1484490735466926</v>
          </cell>
          <cell r="K4">
            <v>28.811722829986909</v>
          </cell>
          <cell r="L4">
            <v>231.64304115221444</v>
          </cell>
        </row>
        <row r="5">
          <cell r="D5">
            <v>3.1879583005507475</v>
          </cell>
          <cell r="E5">
            <v>16.146344832735963</v>
          </cell>
          <cell r="F5">
            <v>121.57659498207886</v>
          </cell>
          <cell r="J5">
            <v>2.6745791567327117</v>
          </cell>
          <cell r="K5">
            <v>9.1001270245255217</v>
          </cell>
          <cell r="L5">
            <v>187.26532680537625</v>
          </cell>
        </row>
        <row r="6">
          <cell r="D6">
            <v>1.6015212776343404</v>
          </cell>
          <cell r="E6">
            <v>7.018628639128635</v>
          </cell>
          <cell r="F6">
            <v>56.166845878136201</v>
          </cell>
          <cell r="J6">
            <v>1.0191634681990782</v>
          </cell>
          <cell r="K6">
            <v>2.4494679124679464</v>
          </cell>
          <cell r="L6">
            <v>75.90372956845313</v>
          </cell>
        </row>
        <row r="7">
          <cell r="D7">
            <v>0</v>
          </cell>
          <cell r="E7">
            <v>0</v>
          </cell>
          <cell r="F7">
            <v>0</v>
          </cell>
          <cell r="J7">
            <v>1.6373493792842657</v>
          </cell>
          <cell r="K7">
            <v>7.1159515137069933</v>
          </cell>
          <cell r="L7">
            <v>338.80465949820791</v>
          </cell>
        </row>
        <row r="8">
          <cell r="D8">
            <v>4.984913870636442E-2</v>
          </cell>
          <cell r="E8">
            <v>0.1083863026064289</v>
          </cell>
          <cell r="F8">
            <v>5.3456989247311828</v>
          </cell>
          <cell r="J8">
            <v>0.31393017617014213</v>
          </cell>
          <cell r="K8">
            <v>1.7394033264255042</v>
          </cell>
          <cell r="L8">
            <v>9.8228501828135677</v>
          </cell>
        </row>
        <row r="9">
          <cell r="D9">
            <v>3.5828101649925406E-2</v>
          </cell>
          <cell r="E9">
            <v>9.7322874578358698E-2</v>
          </cell>
          <cell r="F9">
            <v>282.63781362007171</v>
          </cell>
          <cell r="J9">
            <v>0.12058913238193728</v>
          </cell>
          <cell r="K9">
            <v>0.58931958985050514</v>
          </cell>
          <cell r="L9">
            <v>11.203160509606709</v>
          </cell>
        </row>
        <row r="10">
          <cell r="D10">
            <v>3.5828101649925406E-2</v>
          </cell>
          <cell r="E10">
            <v>9.7322874578358698E-2</v>
          </cell>
          <cell r="F10">
            <v>282.63781362007171</v>
          </cell>
          <cell r="J10">
            <v>10.914060386314826</v>
          </cell>
          <cell r="K10">
            <v>49.805992196963381</v>
          </cell>
          <cell r="L10">
            <v>854.64276771667198</v>
          </cell>
        </row>
        <row r="11">
          <cell r="D11">
            <v>4.8751568185413774</v>
          </cell>
          <cell r="E11">
            <v>23.370682649049389</v>
          </cell>
          <cell r="F11">
            <v>465.72695340501798</v>
          </cell>
          <cell r="J11">
            <v>4.2504915129429257</v>
          </cell>
          <cell r="K11">
            <v>22.661392851721025</v>
          </cell>
          <cell r="L11">
            <v>343.42683287320745</v>
          </cell>
        </row>
        <row r="12">
          <cell r="D12">
            <v>3.5388842540048602</v>
          </cell>
          <cell r="E12">
            <v>18.416369741575451</v>
          </cell>
          <cell r="F12">
            <v>197.63655913978494</v>
          </cell>
          <cell r="J12">
            <v>0.7697004409876792</v>
          </cell>
          <cell r="K12">
            <v>5.2046014354334948</v>
          </cell>
          <cell r="L12">
            <v>62.69443236593257</v>
          </cell>
        </row>
        <row r="13">
          <cell r="D13">
            <v>1.4341224975521873</v>
          </cell>
          <cell r="E13">
            <v>5.0088251697535959</v>
          </cell>
          <cell r="F13">
            <v>86.830286738351248</v>
          </cell>
          <cell r="J13">
            <v>2.2908387671789914</v>
          </cell>
          <cell r="K13">
            <v>11.729183697451418</v>
          </cell>
          <cell r="L13">
            <v>196.35866884732761</v>
          </cell>
        </row>
        <row r="14">
          <cell r="D14">
            <v>1.9207642687200166</v>
          </cell>
          <cell r="E14">
            <v>12.486856611023228</v>
          </cell>
          <cell r="F14">
            <v>106.99688172043011</v>
          </cell>
          <cell r="J14">
            <v>7.3110307211095966</v>
          </cell>
          <cell r="K14">
            <v>39.59517798460594</v>
          </cell>
          <cell r="L14">
            <v>602.47993408646767</v>
          </cell>
        </row>
        <row r="15">
          <cell r="D15">
            <v>0.18399748773265637</v>
          </cell>
          <cell r="E15">
            <v>0.92068796079862869</v>
          </cell>
          <cell r="F15">
            <v>3.8093906810035847</v>
          </cell>
        </row>
        <row r="16">
          <cell r="D16">
            <v>1.3134271766694234</v>
          </cell>
          <cell r="E16">
            <v>4.2759508941230138</v>
          </cell>
          <cell r="F16">
            <v>107.70872209207887</v>
          </cell>
          <cell r="J16">
            <v>18.225091107424422</v>
          </cell>
          <cell r="K16">
            <v>89.401170181569313</v>
          </cell>
          <cell r="L16">
            <v>1457.1227018031395</v>
          </cell>
        </row>
        <row r="17">
          <cell r="D17">
            <v>1.118275092612578</v>
          </cell>
          <cell r="E17">
            <v>3.4825567542305418</v>
          </cell>
          <cell r="F17">
            <v>90.086539536647066</v>
          </cell>
        </row>
        <row r="18">
          <cell r="D18">
            <v>3.8047667377666905E-2</v>
          </cell>
          <cell r="E18">
            <v>0.16664652593348858</v>
          </cell>
          <cell r="F18">
            <v>2.9651157166923401</v>
          </cell>
        </row>
        <row r="19">
          <cell r="D19">
            <v>5.8685984399423907E-2</v>
          </cell>
          <cell r="E19">
            <v>0.22671367945916707</v>
          </cell>
          <cell r="F19">
            <v>4.9857951633419564</v>
          </cell>
        </row>
        <row r="20">
          <cell r="D20">
            <v>9.8418432279754747E-2</v>
          </cell>
          <cell r="E20">
            <v>0.40003393449981639</v>
          </cell>
          <cell r="F20">
            <v>9.6712716753975112</v>
          </cell>
        </row>
        <row r="21">
          <cell r="D21">
            <v>0.4586387561707389</v>
          </cell>
          <cell r="E21">
            <v>5.2233858341667485</v>
          </cell>
          <cell r="F21">
            <v>50.14450400800078</v>
          </cell>
        </row>
        <row r="22">
          <cell r="D22">
            <v>3.2770214252948841E-2</v>
          </cell>
          <cell r="E22">
            <v>0.37321632899191737</v>
          </cell>
          <cell r="F22">
            <v>3.5828767583224064</v>
          </cell>
        </row>
        <row r="23">
          <cell r="D23">
            <v>0.36269217483489685</v>
          </cell>
          <cell r="E23">
            <v>4.1306608800641031</v>
          </cell>
          <cell r="F23">
            <v>39.65434444861539</v>
          </cell>
        </row>
        <row r="24">
          <cell r="D24">
            <v>7.6798667287031103E-4</v>
          </cell>
          <cell r="E24">
            <v>8.7465148854674307E-3</v>
          </cell>
          <cell r="F24">
            <v>8.3966542900487343E-2</v>
          </cell>
        </row>
        <row r="25">
          <cell r="D25">
            <v>6.2408380410022862E-2</v>
          </cell>
          <cell r="E25">
            <v>0.71076211022526037</v>
          </cell>
          <cell r="F25">
            <v>6.8233162581624995</v>
          </cell>
        </row>
        <row r="26">
          <cell r="D26">
            <v>0.16742866890008862</v>
          </cell>
          <cell r="E26">
            <v>1.2935209997475841</v>
          </cell>
          <cell r="F26">
            <v>7.6668035113371005</v>
          </cell>
        </row>
        <row r="27">
          <cell r="D27">
            <v>7.233242786158206E-2</v>
          </cell>
          <cell r="E27">
            <v>0.50035879793495575</v>
          </cell>
          <cell r="F27">
            <v>5.0028016056467335</v>
          </cell>
        </row>
        <row r="28">
          <cell r="D28">
            <v>1.6788368982621812E-3</v>
          </cell>
          <cell r="E28">
            <v>1.187486029423112E-2</v>
          </cell>
          <cell r="F28">
            <v>0.104448733013141</v>
          </cell>
        </row>
        <row r="29">
          <cell r="D29">
            <v>7.1246704038061839E-2</v>
          </cell>
          <cell r="E29">
            <v>0.59200168616770843</v>
          </cell>
          <cell r="F29">
            <v>1.0276643384680273</v>
          </cell>
        </row>
        <row r="30">
          <cell r="D30">
            <v>2.2170700102182524E-2</v>
          </cell>
          <cell r="E30">
            <v>0.18928565535068875</v>
          </cell>
          <cell r="F30">
            <v>1.5318888342091981</v>
          </cell>
        </row>
        <row r="31">
          <cell r="D31">
            <v>1.0191634681990782</v>
          </cell>
          <cell r="E31">
            <v>2.4494679124679464</v>
          </cell>
          <cell r="F31">
            <v>75.90372956845313</v>
          </cell>
        </row>
        <row r="32">
          <cell r="D32">
            <v>0.58678323693429535</v>
          </cell>
          <cell r="E32">
            <v>1.0841052598755441</v>
          </cell>
          <cell r="F32">
            <v>43.254685958951256</v>
          </cell>
        </row>
        <row r="33">
          <cell r="D33">
            <v>5.6472197096017258E-2</v>
          </cell>
          <cell r="E33">
            <v>0.10774461814641151</v>
          </cell>
          <cell r="F33">
            <v>4.4833344050398445</v>
          </cell>
        </row>
        <row r="34">
          <cell r="D34">
            <v>0.36463631518363632</v>
          </cell>
          <cell r="E34">
            <v>1.2381595752786372</v>
          </cell>
          <cell r="F34">
            <v>27.355593848081163</v>
          </cell>
        </row>
        <row r="35">
          <cell r="D35">
            <v>1.127171898512915E-2</v>
          </cell>
          <cell r="E35">
            <v>1.9458459167353837E-2</v>
          </cell>
          <cell r="F35">
            <v>0.81011535638087051</v>
          </cell>
        </row>
        <row r="36">
          <cell r="D36">
            <v>6.4975423239441898</v>
          </cell>
          <cell r="E36">
            <v>31.658695382080744</v>
          </cell>
          <cell r="F36">
            <v>439.06031831965481</v>
          </cell>
        </row>
        <row r="37">
          <cell r="D37">
            <v>11.372699142485567</v>
          </cell>
          <cell r="E37">
            <v>55.029378031130136</v>
          </cell>
          <cell r="F37">
            <v>904.78727172467279</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land"/>
      <sheetName val="Imports"/>
      <sheetName val="Imports Indor"/>
      <sheetName val="Fire"/>
      <sheetName val="Reports"/>
      <sheetName val="Vehical"/>
      <sheetName val="Comparision"/>
      <sheetName val="GL"/>
      <sheetName val="Ref # 1"/>
      <sheetName val="Ref # 2"/>
      <sheetName val="Ref # 3"/>
      <sheetName val="Comp for hashmi sb"/>
    </sheetNames>
    <sheetDataSet>
      <sheetData sheetId="0" refreshError="1"/>
      <sheetData sheetId="1">
        <row r="9">
          <cell r="D9">
            <v>13607</v>
          </cell>
          <cell r="F9">
            <v>5045193507</v>
          </cell>
          <cell r="G9" t="str">
            <v>China</v>
          </cell>
          <cell r="H9" t="str">
            <v>Emamactin</v>
          </cell>
          <cell r="I9">
            <v>5000</v>
          </cell>
          <cell r="J9" t="str">
            <v>Kgs</v>
          </cell>
          <cell r="K9">
            <v>4600750</v>
          </cell>
          <cell r="O9">
            <v>4969</v>
          </cell>
        </row>
        <row r="10">
          <cell r="D10">
            <v>13918</v>
          </cell>
          <cell r="F10">
            <v>5045222502</v>
          </cell>
          <cell r="G10" t="str">
            <v>USA</v>
          </cell>
          <cell r="H10" t="str">
            <v>Furadan</v>
          </cell>
          <cell r="I10">
            <v>5000</v>
          </cell>
          <cell r="J10" t="str">
            <v>Kgs</v>
          </cell>
          <cell r="K10">
            <v>4298982</v>
          </cell>
          <cell r="O10">
            <v>4643</v>
          </cell>
        </row>
        <row r="11">
          <cell r="D11">
            <v>14021</v>
          </cell>
          <cell r="F11">
            <v>5045223505</v>
          </cell>
          <cell r="G11" t="str">
            <v>Indonesia</v>
          </cell>
          <cell r="H11" t="str">
            <v>Furadan</v>
          </cell>
          <cell r="I11">
            <v>5720</v>
          </cell>
          <cell r="J11" t="str">
            <v>Kgs</v>
          </cell>
          <cell r="K11">
            <v>3289229</v>
          </cell>
          <cell r="O11">
            <v>3552</v>
          </cell>
        </row>
        <row r="12">
          <cell r="D12">
            <v>14876</v>
          </cell>
          <cell r="F12">
            <v>5045255507</v>
          </cell>
          <cell r="G12" t="str">
            <v>Ravenna IT</v>
          </cell>
          <cell r="H12" t="str">
            <v>Acrobat MZ</v>
          </cell>
          <cell r="I12">
            <v>10000</v>
          </cell>
          <cell r="J12" t="str">
            <v>Kgs</v>
          </cell>
          <cell r="K12">
            <v>4488750</v>
          </cell>
          <cell r="O12">
            <v>4848</v>
          </cell>
        </row>
        <row r="13">
          <cell r="D13">
            <v>14875</v>
          </cell>
          <cell r="F13">
            <v>5045255508</v>
          </cell>
          <cell r="G13" t="str">
            <v>European Port</v>
          </cell>
          <cell r="H13" t="str">
            <v>Kumulus</v>
          </cell>
          <cell r="I13">
            <v>15000</v>
          </cell>
          <cell r="J13" t="str">
            <v>Kgs</v>
          </cell>
          <cell r="K13">
            <v>897750</v>
          </cell>
          <cell r="O13">
            <v>970</v>
          </cell>
        </row>
        <row r="14">
          <cell r="D14">
            <v>14999</v>
          </cell>
          <cell r="F14" t="str">
            <v>331/05/0425</v>
          </cell>
          <cell r="G14" t="str">
            <v>USA</v>
          </cell>
          <cell r="H14" t="str">
            <v>Carbofuron</v>
          </cell>
          <cell r="I14">
            <v>28086.720000000001</v>
          </cell>
          <cell r="J14" t="str">
            <v>Kgs</v>
          </cell>
          <cell r="K14">
            <v>15911900</v>
          </cell>
          <cell r="O14">
            <v>17185</v>
          </cell>
        </row>
        <row r="15">
          <cell r="D15">
            <v>16166</v>
          </cell>
          <cell r="F15" t="str">
            <v>331/06/0049</v>
          </cell>
          <cell r="G15" t="str">
            <v>Germany</v>
          </cell>
          <cell r="H15" t="str">
            <v>Kumulus</v>
          </cell>
          <cell r="J15" t="str">
            <v>Kgs</v>
          </cell>
          <cell r="K15">
            <v>1757925</v>
          </cell>
          <cell r="O15">
            <v>1899</v>
          </cell>
        </row>
        <row r="16">
          <cell r="D16">
            <v>16312</v>
          </cell>
          <cell r="F16" t="str">
            <v>331/06/0093</v>
          </cell>
          <cell r="G16" t="str">
            <v>China</v>
          </cell>
          <cell r="H16" t="str">
            <v>Emamectin Benzoate</v>
          </cell>
          <cell r="I16">
            <v>16000</v>
          </cell>
          <cell r="J16" t="str">
            <v>Kgs</v>
          </cell>
          <cell r="K16">
            <v>7981280</v>
          </cell>
          <cell r="O16">
            <v>8620</v>
          </cell>
        </row>
        <row r="17">
          <cell r="D17">
            <v>16311</v>
          </cell>
          <cell r="F17">
            <v>5046035501</v>
          </cell>
          <cell r="G17" t="str">
            <v>Itly</v>
          </cell>
          <cell r="H17" t="str">
            <v>Acrobat MZ</v>
          </cell>
          <cell r="I17">
            <v>10000</v>
          </cell>
          <cell r="J17" t="str">
            <v>Kgs</v>
          </cell>
          <cell r="K17">
            <v>4507500</v>
          </cell>
          <cell r="O17">
            <v>4868</v>
          </cell>
        </row>
        <row r="18">
          <cell r="D18">
            <v>16473</v>
          </cell>
          <cell r="F18">
            <v>5046055501</v>
          </cell>
          <cell r="G18" t="str">
            <v>China</v>
          </cell>
          <cell r="H18" t="str">
            <v>Shincar</v>
          </cell>
          <cell r="I18">
            <v>16000</v>
          </cell>
          <cell r="J18" t="str">
            <v>Ltr</v>
          </cell>
          <cell r="K18">
            <v>2105904</v>
          </cell>
          <cell r="O18">
            <v>2274</v>
          </cell>
        </row>
        <row r="19">
          <cell r="D19">
            <v>16501</v>
          </cell>
          <cell r="F19">
            <v>5046069501</v>
          </cell>
          <cell r="G19" t="str">
            <v>Itly</v>
          </cell>
          <cell r="H19" t="str">
            <v>Acrobat MZ</v>
          </cell>
          <cell r="I19">
            <v>10000</v>
          </cell>
          <cell r="J19" t="str">
            <v>Kgs</v>
          </cell>
          <cell r="K19">
            <v>4507500</v>
          </cell>
          <cell r="O19">
            <v>4868</v>
          </cell>
        </row>
        <row r="20">
          <cell r="D20">
            <v>16848</v>
          </cell>
          <cell r="F20" t="str">
            <v>331/06/0216</v>
          </cell>
          <cell r="G20" t="str">
            <v>China</v>
          </cell>
          <cell r="H20" t="str">
            <v>Cartap</v>
          </cell>
          <cell r="I20">
            <v>16000</v>
          </cell>
          <cell r="J20" t="str">
            <v>Kgs</v>
          </cell>
          <cell r="K20">
            <v>4519520</v>
          </cell>
          <cell r="O20">
            <v>4881</v>
          </cell>
        </row>
        <row r="21">
          <cell r="D21">
            <v>17043</v>
          </cell>
          <cell r="F21">
            <v>5046109505</v>
          </cell>
          <cell r="G21" t="str">
            <v>China</v>
          </cell>
          <cell r="H21" t="str">
            <v>Abamactin</v>
          </cell>
          <cell r="I21">
            <v>600</v>
          </cell>
          <cell r="J21" t="str">
            <v>Kgs</v>
          </cell>
          <cell r="K21">
            <v>4739580</v>
          </cell>
          <cell r="O21">
            <v>5119</v>
          </cell>
        </row>
        <row r="22">
          <cell r="D22">
            <v>17044</v>
          </cell>
          <cell r="F22" t="str">
            <v>331/06/0244</v>
          </cell>
          <cell r="G22" t="str">
            <v>China</v>
          </cell>
          <cell r="H22" t="str">
            <v>Emamectin Benzoate</v>
          </cell>
          <cell r="I22">
            <v>16000</v>
          </cell>
          <cell r="J22" t="str">
            <v>Kgs</v>
          </cell>
          <cell r="K22">
            <v>6850080</v>
          </cell>
          <cell r="O22">
            <v>7398</v>
          </cell>
        </row>
        <row r="23">
          <cell r="D23">
            <v>17042</v>
          </cell>
          <cell r="F23">
            <v>5046109505</v>
          </cell>
          <cell r="G23" t="str">
            <v>China</v>
          </cell>
          <cell r="H23" t="str">
            <v>Abamactin</v>
          </cell>
          <cell r="I23">
            <v>600</v>
          </cell>
          <cell r="J23" t="str">
            <v>Kgs</v>
          </cell>
          <cell r="K23">
            <v>4739580</v>
          </cell>
          <cell r="O23">
            <v>5119</v>
          </cell>
        </row>
        <row r="24">
          <cell r="D24">
            <v>16969</v>
          </cell>
          <cell r="F24" t="str">
            <v>331/06/0204</v>
          </cell>
          <cell r="G24" t="str">
            <v>China</v>
          </cell>
          <cell r="H24" t="str">
            <v>Bumper Cotton</v>
          </cell>
          <cell r="I24">
            <v>16400</v>
          </cell>
          <cell r="J24" t="str">
            <v>Kgs</v>
          </cell>
          <cell r="K24">
            <v>2452080</v>
          </cell>
          <cell r="O24">
            <v>2648</v>
          </cell>
        </row>
        <row r="25">
          <cell r="D25">
            <v>17224</v>
          </cell>
          <cell r="F25">
            <v>5046109501</v>
          </cell>
          <cell r="G25" t="str">
            <v>Itly</v>
          </cell>
          <cell r="H25" t="str">
            <v>Acrobat MZ</v>
          </cell>
          <cell r="I25">
            <v>10000</v>
          </cell>
          <cell r="J25" t="str">
            <v>Kgs</v>
          </cell>
          <cell r="K25">
            <v>4522500</v>
          </cell>
          <cell r="O25">
            <v>4884</v>
          </cell>
        </row>
        <row r="26">
          <cell r="D26">
            <v>17223</v>
          </cell>
          <cell r="F26" t="str">
            <v>331/06/0224</v>
          </cell>
          <cell r="G26" t="str">
            <v>Antwerp</v>
          </cell>
          <cell r="H26" t="str">
            <v>Kumulus</v>
          </cell>
          <cell r="I26">
            <v>30000</v>
          </cell>
          <cell r="J26" t="str">
            <v>Kgs</v>
          </cell>
          <cell r="K26">
            <v>1809000</v>
          </cell>
          <cell r="O26">
            <v>1954</v>
          </cell>
        </row>
        <row r="27">
          <cell r="D27">
            <v>17228</v>
          </cell>
          <cell r="F27">
            <v>5046128503</v>
          </cell>
          <cell r="G27" t="str">
            <v>China</v>
          </cell>
          <cell r="H27" t="str">
            <v>Acelan 20SL</v>
          </cell>
          <cell r="I27">
            <v>16000</v>
          </cell>
          <cell r="J27" t="str">
            <v>Ltr</v>
          </cell>
          <cell r="K27">
            <v>3859200</v>
          </cell>
          <cell r="O27">
            <v>4168</v>
          </cell>
        </row>
        <row r="28">
          <cell r="D28">
            <v>17198</v>
          </cell>
          <cell r="F28" t="str">
            <v>331/06/0195</v>
          </cell>
          <cell r="G28" t="str">
            <v>USA</v>
          </cell>
          <cell r="H28" t="str">
            <v>Talstar Tech</v>
          </cell>
          <cell r="I28">
            <v>9445.9500000000007</v>
          </cell>
          <cell r="J28" t="str">
            <v>Kgs</v>
          </cell>
          <cell r="K28">
            <v>45567263</v>
          </cell>
          <cell r="O28">
            <v>49213</v>
          </cell>
        </row>
        <row r="29">
          <cell r="D29">
            <v>17472</v>
          </cell>
          <cell r="F29" t="str">
            <v>331/06/0288</v>
          </cell>
          <cell r="G29" t="str">
            <v>Hong Kong</v>
          </cell>
          <cell r="H29" t="str">
            <v>Talstar Tech</v>
          </cell>
          <cell r="I29">
            <v>3575.58</v>
          </cell>
          <cell r="J29" t="str">
            <v>Kgs</v>
          </cell>
          <cell r="K29">
            <v>17291505</v>
          </cell>
          <cell r="O29">
            <v>18675</v>
          </cell>
        </row>
        <row r="30">
          <cell r="D30">
            <v>17411</v>
          </cell>
          <cell r="F30" t="str">
            <v>331/06/0190</v>
          </cell>
          <cell r="G30" t="str">
            <v>Shanghai</v>
          </cell>
          <cell r="H30" t="str">
            <v>Bead mill</v>
          </cell>
          <cell r="J30" t="str">
            <v>Unit</v>
          </cell>
          <cell r="K30">
            <v>1543742</v>
          </cell>
          <cell r="O30">
            <v>1667</v>
          </cell>
        </row>
        <row r="31">
          <cell r="D31">
            <v>17471</v>
          </cell>
          <cell r="F31" t="str">
            <v>331/06/0289</v>
          </cell>
          <cell r="G31" t="str">
            <v>USA</v>
          </cell>
          <cell r="H31" t="str">
            <v>Furadan Tech</v>
          </cell>
          <cell r="I31">
            <v>13819</v>
          </cell>
          <cell r="J31" t="str">
            <v>Kgs</v>
          </cell>
          <cell r="K31">
            <v>7894538</v>
          </cell>
          <cell r="O31">
            <v>8526</v>
          </cell>
        </row>
        <row r="32">
          <cell r="D32">
            <v>17460</v>
          </cell>
          <cell r="F32" t="str">
            <v>331/06/0288</v>
          </cell>
          <cell r="G32" t="str">
            <v>New York</v>
          </cell>
          <cell r="H32" t="str">
            <v>Talstar Tech</v>
          </cell>
          <cell r="J32" t="str">
            <v>Kgs</v>
          </cell>
          <cell r="K32">
            <v>13682201</v>
          </cell>
          <cell r="O32">
            <v>14777</v>
          </cell>
        </row>
        <row r="33">
          <cell r="D33">
            <v>17609</v>
          </cell>
          <cell r="F33">
            <v>5046188501</v>
          </cell>
          <cell r="G33" t="str">
            <v>Shanghai</v>
          </cell>
          <cell r="H33" t="str">
            <v>Acelan 20SL</v>
          </cell>
          <cell r="I33">
            <v>16000</v>
          </cell>
          <cell r="J33" t="str">
            <v>Ltr</v>
          </cell>
          <cell r="K33">
            <v>3905880</v>
          </cell>
          <cell r="O33">
            <v>4218</v>
          </cell>
        </row>
        <row r="34">
          <cell r="D34">
            <v>17608</v>
          </cell>
          <cell r="F34">
            <v>5046188501</v>
          </cell>
          <cell r="G34" t="str">
            <v>Shanghai</v>
          </cell>
          <cell r="H34" t="str">
            <v>Acelan 20SL</v>
          </cell>
          <cell r="I34">
            <v>8000</v>
          </cell>
          <cell r="J34" t="str">
            <v>Ltr</v>
          </cell>
          <cell r="K34">
            <v>1952940</v>
          </cell>
          <cell r="O34">
            <v>2109</v>
          </cell>
        </row>
        <row r="35">
          <cell r="D35">
            <v>17993</v>
          </cell>
          <cell r="F35">
            <v>5046233501</v>
          </cell>
          <cell r="G35" t="str">
            <v>Norfolk USA</v>
          </cell>
          <cell r="H35" t="str">
            <v>Furadan Tech</v>
          </cell>
          <cell r="I35">
            <v>28000</v>
          </cell>
          <cell r="J35" t="str">
            <v>Ltr</v>
          </cell>
          <cell r="K35">
            <v>15832515</v>
          </cell>
          <cell r="O35">
            <v>17099</v>
          </cell>
        </row>
        <row r="36">
          <cell r="D36">
            <v>17885</v>
          </cell>
          <cell r="F36">
            <v>5046220501</v>
          </cell>
          <cell r="G36" t="str">
            <v>China</v>
          </cell>
          <cell r="H36" t="str">
            <v>Affinity</v>
          </cell>
          <cell r="I36">
            <v>99000</v>
          </cell>
          <cell r="J36" t="str">
            <v>Kgs</v>
          </cell>
          <cell r="K36">
            <v>29947500</v>
          </cell>
          <cell r="O36">
            <v>32343</v>
          </cell>
        </row>
        <row r="37">
          <cell r="D37">
            <v>17884</v>
          </cell>
          <cell r="F37">
            <v>5046188502</v>
          </cell>
          <cell r="G37" t="str">
            <v>Houston TX</v>
          </cell>
          <cell r="H37" t="str">
            <v>Morwet D-425</v>
          </cell>
          <cell r="I37">
            <v>400</v>
          </cell>
          <cell r="J37" t="str">
            <v>Kgs</v>
          </cell>
          <cell r="K37">
            <v>1602660</v>
          </cell>
          <cell r="O37">
            <v>1731</v>
          </cell>
        </row>
        <row r="38">
          <cell r="D38">
            <v>18007</v>
          </cell>
          <cell r="F38" t="str">
            <v>331/06/0405</v>
          </cell>
          <cell r="G38" t="str">
            <v>USA</v>
          </cell>
          <cell r="H38" t="str">
            <v>Advantage</v>
          </cell>
          <cell r="I38">
            <v>8000</v>
          </cell>
          <cell r="J38" t="str">
            <v>Kgs</v>
          </cell>
          <cell r="K38">
            <v>5138032</v>
          </cell>
          <cell r="O38">
            <v>5549</v>
          </cell>
        </row>
        <row r="39">
          <cell r="O39">
            <v>0</v>
          </cell>
        </row>
        <row r="40">
          <cell r="O40">
            <v>0</v>
          </cell>
        </row>
        <row r="41">
          <cell r="O41">
            <v>0</v>
          </cell>
        </row>
        <row r="42">
          <cell r="O42">
            <v>0</v>
          </cell>
        </row>
        <row r="43">
          <cell r="O43">
            <v>0</v>
          </cell>
        </row>
        <row r="44">
          <cell r="O44">
            <v>0</v>
          </cell>
        </row>
        <row r="45">
          <cell r="O45">
            <v>0</v>
          </cell>
        </row>
        <row r="46">
          <cell r="O46">
            <v>0</v>
          </cell>
        </row>
        <row r="47">
          <cell r="O47">
            <v>0</v>
          </cell>
        </row>
        <row r="48">
          <cell r="O48">
            <v>0</v>
          </cell>
        </row>
        <row r="49">
          <cell r="O49">
            <v>0</v>
          </cell>
        </row>
        <row r="50">
          <cell r="O50">
            <v>0</v>
          </cell>
        </row>
        <row r="51">
          <cell r="O51">
            <v>0</v>
          </cell>
        </row>
        <row r="52">
          <cell r="O52">
            <v>0</v>
          </cell>
        </row>
        <row r="53">
          <cell r="O53">
            <v>0</v>
          </cell>
        </row>
        <row r="54">
          <cell r="O54">
            <v>0</v>
          </cell>
        </row>
        <row r="55">
          <cell r="O55">
            <v>0</v>
          </cell>
        </row>
        <row r="56">
          <cell r="O56">
            <v>0</v>
          </cell>
        </row>
        <row r="57">
          <cell r="O57">
            <v>0</v>
          </cell>
        </row>
        <row r="58">
          <cell r="O58">
            <v>0</v>
          </cell>
        </row>
        <row r="59">
          <cell r="O59">
            <v>0</v>
          </cell>
        </row>
        <row r="60">
          <cell r="O60">
            <v>0</v>
          </cell>
        </row>
        <row r="61">
          <cell r="O61">
            <v>0</v>
          </cell>
        </row>
        <row r="62">
          <cell r="O62">
            <v>0</v>
          </cell>
        </row>
        <row r="63">
          <cell r="O63">
            <v>0</v>
          </cell>
        </row>
        <row r="64">
          <cell r="O64">
            <v>0</v>
          </cell>
        </row>
        <row r="65">
          <cell r="O65">
            <v>0</v>
          </cell>
        </row>
        <row r="66">
          <cell r="O66">
            <v>0</v>
          </cell>
        </row>
        <row r="67">
          <cell r="O67">
            <v>0</v>
          </cell>
        </row>
        <row r="68">
          <cell r="O68">
            <v>0</v>
          </cell>
        </row>
        <row r="69">
          <cell r="O69">
            <v>0</v>
          </cell>
        </row>
        <row r="70">
          <cell r="O70">
            <v>0</v>
          </cell>
        </row>
        <row r="71">
          <cell r="O71">
            <v>0</v>
          </cell>
        </row>
        <row r="72">
          <cell r="O72">
            <v>0</v>
          </cell>
        </row>
        <row r="73">
          <cell r="O73">
            <v>0</v>
          </cell>
        </row>
        <row r="74">
          <cell r="O74">
            <v>0</v>
          </cell>
        </row>
        <row r="75">
          <cell r="O75">
            <v>0</v>
          </cell>
        </row>
        <row r="76">
          <cell r="O76">
            <v>0</v>
          </cell>
        </row>
        <row r="77">
          <cell r="O77">
            <v>0</v>
          </cell>
        </row>
        <row r="78">
          <cell r="O78">
            <v>0</v>
          </cell>
        </row>
        <row r="79">
          <cell r="O79">
            <v>0</v>
          </cell>
        </row>
        <row r="80">
          <cell r="O80">
            <v>0</v>
          </cell>
        </row>
        <row r="81">
          <cell r="K81">
            <v>232197786</v>
          </cell>
        </row>
      </sheetData>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3"/>
      <sheetName val="S4"/>
      <sheetName val="pkage01"/>
      <sheetName val="SV 2001"/>
      <sheetName val="Ce"/>
      <sheetName val="Adj acs bs 2001"/>
      <sheetName val="Adj acs p&amp;l 2001"/>
      <sheetName val="SIII 2001"/>
      <sheetName val="G 2001"/>
      <sheetName val="JJ 2001"/>
      <sheetName val="Repay IFC A"/>
      <sheetName val="CC Wise"/>
      <sheetName val="Prdct Wise"/>
      <sheetName val="Spndl Rtr"/>
      <sheetName val="Grmt Ord"/>
      <sheetName val="Acct"/>
      <sheetName val="INCOME 2004"/>
      <sheetName val="SV_2001"/>
      <sheetName val="Adj_acs_bs_2001"/>
      <sheetName val="Adj_acs_p&amp;l_2001"/>
      <sheetName val="SIII_2001"/>
      <sheetName val="G_2001"/>
      <sheetName val="JJ_2001"/>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C DATA"/>
      <sheetName val="PIVOT"/>
      <sheetName val="M. vehicles"/>
      <sheetName val="DELETIONS"/>
    </sheetNames>
    <sheetDataSet>
      <sheetData sheetId="0" refreshError="1">
        <row r="1">
          <cell r="F1">
            <v>0</v>
          </cell>
        </row>
      </sheetData>
      <sheetData sheetId="1"/>
      <sheetData sheetId="2"/>
      <sheetData sheetId="3"/>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15"/>
      <sheetName val="Fixed Asset Schedule"/>
      <sheetName val="Acct"/>
      <sheetName val="JV's"/>
      <sheetName val="Tax Calc"/>
      <sheetName val="Income-Local"/>
      <sheetName val="Income-Export"/>
      <sheetName val="PF Payable"/>
      <sheetName val="Medical Detail"/>
      <sheetName val="Salary  Detail with Allowances"/>
      <sheetName val="AA-g"/>
      <sheetName val="KK"/>
      <sheetName val="Cash and Bank "/>
      <sheetName val="Sch IV D"/>
      <sheetName val="Sch S IV C"/>
      <sheetName val="Sch S IV B"/>
      <sheetName val="A- Share Capital"/>
      <sheetName val="B-Reserves"/>
      <sheetName val="Debtors"/>
      <sheetName val="G-Creditors"/>
      <sheetName val="K- Pending"/>
      <sheetName val="K-Pending"/>
      <sheetName val="Sales"/>
      <sheetName val="Selling and Admin expenses"/>
      <sheetName val="PL4-OTHER INCOME "/>
      <sheetName val="PL7-REMUNERATION OF DIR"/>
      <sheetName val="Tri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Balance 2011"/>
      <sheetName val="project expenses"/>
      <sheetName val="Sheet1"/>
      <sheetName val="Sheet2"/>
      <sheetName val="220 kv"/>
      <sheetName val="simens pakistan"/>
      <sheetName val="mines and minrals"/>
      <sheetName val="Rohri shikarpur"/>
      <sheetName val="Dg khan"/>
      <sheetName val="dadu"/>
      <sheetName val="mangla"/>
      <sheetName val="chasma"/>
      <sheetName val="pesh"/>
      <sheetName val="mangla bo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UR"/>
      <sheetName val="Companies"/>
      <sheetName val="Header"/>
      <sheetName val="16 TO 26.2"/>
      <sheetName val="dilutions"/>
      <sheetName val="BASIC DATA"/>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consum"/>
      <sheetName val="master"/>
      <sheetName val="SMAR 2"/>
      <sheetName val="cafe"/>
      <sheetName val="choc day"/>
      <sheetName val="CHOCOLATE"/>
      <sheetName val="chocolate Cream"/>
      <sheetName val="VANILLA Cream"/>
      <sheetName val="Strawberry cream"/>
      <sheetName val="Smiley"/>
      <sheetName val="orange cream"/>
      <sheetName val="Roundz"/>
      <sheetName val="strawfor round"/>
      <sheetName val="SMAR 2 (rev)"/>
      <sheetName val="chocolate Cream (for roundz)"/>
      <sheetName val="Roundz(plain) "/>
      <sheetName val="fruitypop(straw) "/>
      <sheetName val="fruitypop(orange)"/>
      <sheetName val="pep"/>
      <sheetName val="go milk biscuit"/>
      <sheetName val="Roundz (choc)"/>
    </sheetNames>
    <sheetDataSet>
      <sheetData sheetId="0" refreshError="1"/>
      <sheetData sheetId="1" refreshError="1">
        <row r="6">
          <cell r="A6">
            <v>1.0009999999999999</v>
          </cell>
          <cell r="B6" t="str">
            <v>01BS142001</v>
          </cell>
          <cell r="C6" t="str">
            <v>AMMONIUM BICARBONATE</v>
          </cell>
        </row>
        <row r="7">
          <cell r="A7">
            <v>1.0019999999999998</v>
          </cell>
          <cell r="B7" t="str">
            <v>01BS142002</v>
          </cell>
          <cell r="C7" t="str">
            <v>SODIUM METABISULPHITE (SMS)</v>
          </cell>
        </row>
        <row r="8">
          <cell r="A8">
            <v>1.0029999999999999</v>
          </cell>
          <cell r="B8" t="str">
            <v>01BS142003</v>
          </cell>
          <cell r="C8" t="str">
            <v>SODIUM BICARBONATE</v>
          </cell>
        </row>
        <row r="9">
          <cell r="A9">
            <v>1.0039999999999998</v>
          </cell>
          <cell r="B9" t="str">
            <v>01BS142004</v>
          </cell>
          <cell r="C9" t="str">
            <v>SILICONE DIOXIDE</v>
          </cell>
        </row>
        <row r="10">
          <cell r="A10">
            <v>1.0049999999999999</v>
          </cell>
          <cell r="B10" t="str">
            <v>01BS142005</v>
          </cell>
          <cell r="C10" t="str">
            <v>SODIUM ACID PYRO PHASPHATE</v>
          </cell>
        </row>
        <row r="11">
          <cell r="A11">
            <v>1.0059999999999998</v>
          </cell>
          <cell r="B11" t="str">
            <v>01BS142006</v>
          </cell>
          <cell r="C11" t="str">
            <v>CALCIUM ACID MONOPHASPHATE</v>
          </cell>
        </row>
        <row r="12">
          <cell r="A12">
            <v>1.0069999999999999</v>
          </cell>
          <cell r="B12" t="str">
            <v>01BS142007</v>
          </cell>
          <cell r="C12" t="str">
            <v>FUMERIC ACID</v>
          </cell>
        </row>
        <row r="13">
          <cell r="A13">
            <v>1.0079999999999998</v>
          </cell>
          <cell r="B13" t="str">
            <v>01BS142008</v>
          </cell>
          <cell r="C13" t="str">
            <v>TATARIC ACID</v>
          </cell>
        </row>
        <row r="14">
          <cell r="A14">
            <v>1.0089999999999999</v>
          </cell>
          <cell r="B14" t="str">
            <v>01BS142009</v>
          </cell>
          <cell r="C14" t="str">
            <v>ASCORBIC ACID</v>
          </cell>
        </row>
        <row r="15">
          <cell r="A15">
            <v>1.01</v>
          </cell>
          <cell r="B15" t="str">
            <v>01BS142010</v>
          </cell>
          <cell r="C15" t="str">
            <v>TOCO PHERAL POWDER</v>
          </cell>
        </row>
        <row r="16">
          <cell r="A16">
            <v>1.0109999999999999</v>
          </cell>
          <cell r="B16" t="str">
            <v>01BS142011</v>
          </cell>
          <cell r="C16" t="str">
            <v>Citric Acid</v>
          </cell>
        </row>
        <row r="17">
          <cell r="A17">
            <v>2.0009999999999999</v>
          </cell>
          <cell r="B17" t="str">
            <v>01BS176001</v>
          </cell>
          <cell r="C17" t="str">
            <v xml:space="preserve">COLOUR LAKE TETRAZINE </v>
          </cell>
        </row>
        <row r="18">
          <cell r="A18">
            <v>2.0019999999999998</v>
          </cell>
          <cell r="B18" t="str">
            <v>01BS176002</v>
          </cell>
          <cell r="C18" t="str">
            <v>COLOUR LAKE SUNSET YELLOW</v>
          </cell>
        </row>
        <row r="19">
          <cell r="A19">
            <v>2.0029999999999997</v>
          </cell>
          <cell r="B19" t="str">
            <v>01BS176003</v>
          </cell>
          <cell r="C19" t="str">
            <v>COLOUR LAKE PONCEAN 4R</v>
          </cell>
        </row>
        <row r="20">
          <cell r="A20">
            <v>2.004</v>
          </cell>
          <cell r="B20" t="str">
            <v>01BS176004</v>
          </cell>
          <cell r="C20" t="str">
            <v>CHOCOLATE BROWN</v>
          </cell>
        </row>
        <row r="21">
          <cell r="A21">
            <v>2.0049999999999999</v>
          </cell>
          <cell r="B21" t="str">
            <v>01BE176005</v>
          </cell>
          <cell r="C21" t="str">
            <v>COLOUR LAKE ERITHROSINE</v>
          </cell>
        </row>
        <row r="22">
          <cell r="A22">
            <v>3.0009999999999999</v>
          </cell>
          <cell r="B22" t="str">
            <v>01BS260001</v>
          </cell>
          <cell r="C22" t="str">
            <v xml:space="preserve">FLAVOUR CAPSCIUM </v>
          </cell>
        </row>
        <row r="23">
          <cell r="A23">
            <v>3.0019999999999998</v>
          </cell>
          <cell r="B23" t="str">
            <v>01BS260002</v>
          </cell>
          <cell r="C23" t="str">
            <v>FLAVOUR CHILLI SPICE 27685 (L / P )</v>
          </cell>
        </row>
        <row r="24">
          <cell r="A24">
            <v>3.0029999999999997</v>
          </cell>
          <cell r="B24" t="str">
            <v>01BS260003</v>
          </cell>
          <cell r="C24" t="str">
            <v>FLAVOUR TOMATO  913027 L / P</v>
          </cell>
        </row>
        <row r="25">
          <cell r="A25">
            <v>3.004</v>
          </cell>
          <cell r="B25" t="str">
            <v>01BS260004</v>
          </cell>
          <cell r="C25" t="str">
            <v xml:space="preserve">FLAVOUR GARLIC  18457 L /P </v>
          </cell>
        </row>
        <row r="26">
          <cell r="A26">
            <v>3.0049999999999999</v>
          </cell>
          <cell r="B26" t="str">
            <v>01BS260005</v>
          </cell>
          <cell r="C26" t="str">
            <v xml:space="preserve">FLAVOUR CHICKEN SNACK </v>
          </cell>
        </row>
        <row r="27">
          <cell r="A27">
            <v>3.0059999999999998</v>
          </cell>
          <cell r="B27" t="str">
            <v>01BS260006</v>
          </cell>
          <cell r="C27" t="str">
            <v>FLAVOUR CHILLI EXTRACT LIQUID 655463</v>
          </cell>
        </row>
        <row r="28">
          <cell r="A28">
            <v>3.0069999999999997</v>
          </cell>
          <cell r="B28" t="str">
            <v>01BS260007</v>
          </cell>
          <cell r="C28" t="str">
            <v>FLAVOUR SALSA</v>
          </cell>
        </row>
        <row r="29">
          <cell r="A29">
            <v>3.008</v>
          </cell>
          <cell r="B29" t="str">
            <v>01BS260008</v>
          </cell>
          <cell r="C29" t="str">
            <v>FLAVOUR CURRY</v>
          </cell>
        </row>
        <row r="30">
          <cell r="A30">
            <v>3.0089999999999999</v>
          </cell>
          <cell r="B30" t="str">
            <v>01BS260009</v>
          </cell>
          <cell r="C30" t="str">
            <v>FLAVOUR KEWRA 2001</v>
          </cell>
        </row>
        <row r="31">
          <cell r="A31">
            <v>3.01</v>
          </cell>
          <cell r="B31" t="str">
            <v>01BS260010</v>
          </cell>
          <cell r="C31" t="str">
            <v>FLAVOUR BUTTER CREAM 652698-AFI</v>
          </cell>
        </row>
        <row r="32">
          <cell r="A32">
            <v>3.0109999999999997</v>
          </cell>
          <cell r="B32" t="str">
            <v>01BS260011</v>
          </cell>
          <cell r="C32" t="str">
            <v>FLAVOUR ORANGE OIL 655465</v>
          </cell>
        </row>
        <row r="33">
          <cell r="A33">
            <v>3.012</v>
          </cell>
          <cell r="B33" t="str">
            <v>01BS260012</v>
          </cell>
          <cell r="C33" t="str">
            <v>FLAVOUR KHOPRA COCONUT A-134891</v>
          </cell>
        </row>
        <row r="34">
          <cell r="A34">
            <v>3.0129999999999999</v>
          </cell>
          <cell r="B34" t="str">
            <v>01BS260013</v>
          </cell>
          <cell r="C34" t="str">
            <v>FLAVOUR CHOCOLATE BUSTER</v>
          </cell>
        </row>
        <row r="35">
          <cell r="A35">
            <v>3.0139999999999998</v>
          </cell>
          <cell r="B35" t="str">
            <v>01BS260014</v>
          </cell>
          <cell r="C35" t="str">
            <v>FLAVOUR CHOCOLATE R 3090</v>
          </cell>
        </row>
        <row r="36">
          <cell r="A36">
            <v>3.0150000000000001</v>
          </cell>
          <cell r="B36" t="str">
            <v>01BS260015</v>
          </cell>
          <cell r="C36" t="str">
            <v>FLAVOUR BUTTER 2001</v>
          </cell>
        </row>
        <row r="37">
          <cell r="A37">
            <v>3.016</v>
          </cell>
          <cell r="B37" t="str">
            <v>01BS260016</v>
          </cell>
          <cell r="C37" t="str">
            <v>FLAVOUR CREAM BUTTER 130655</v>
          </cell>
        </row>
        <row r="38">
          <cell r="A38">
            <v>3.0169999999999999</v>
          </cell>
          <cell r="B38" t="str">
            <v>01BS260017</v>
          </cell>
          <cell r="C38" t="str">
            <v>FLAVOUR MILK CHOCO 2001</v>
          </cell>
        </row>
        <row r="39">
          <cell r="A39">
            <v>3.0179999999999998</v>
          </cell>
          <cell r="B39" t="str">
            <v>01BS260018</v>
          </cell>
          <cell r="C39" t="str">
            <v>FLAVOUR VANILLA 9640</v>
          </cell>
        </row>
        <row r="40">
          <cell r="A40">
            <v>3.0189999999999997</v>
          </cell>
          <cell r="B40" t="str">
            <v>01BS260019</v>
          </cell>
          <cell r="C40" t="str">
            <v>FLAVOUR VANILLA 4923</v>
          </cell>
        </row>
        <row r="41">
          <cell r="A41">
            <v>3.02</v>
          </cell>
          <cell r="B41" t="str">
            <v>01BS260020</v>
          </cell>
          <cell r="C41" t="str">
            <v>FLAVOUR ORANGE 3571</v>
          </cell>
        </row>
        <row r="42">
          <cell r="A42">
            <v>3.0209999999999999</v>
          </cell>
          <cell r="B42" t="str">
            <v>01BS260021</v>
          </cell>
          <cell r="C42" t="str">
            <v>FLAVOUR COCONUT R-8067 15-TA</v>
          </cell>
        </row>
        <row r="43">
          <cell r="A43">
            <v>3.0219999999999998</v>
          </cell>
          <cell r="B43" t="str">
            <v>01BS260022</v>
          </cell>
          <cell r="C43" t="str">
            <v>FLAVOUR MILK CHOCOLATE 0621-30</v>
          </cell>
        </row>
        <row r="44">
          <cell r="A44">
            <v>3.0229999999999997</v>
          </cell>
          <cell r="B44" t="str">
            <v>01BS260023</v>
          </cell>
          <cell r="C44" t="str">
            <v>FLAVOUR CHOCOLATE R-4072-20</v>
          </cell>
        </row>
        <row r="45">
          <cell r="A45">
            <v>3.024</v>
          </cell>
          <cell r="B45" t="str">
            <v>01BS260024</v>
          </cell>
          <cell r="C45" t="str">
            <v>FLAVOUR BUTTER 4800-20</v>
          </cell>
        </row>
        <row r="46">
          <cell r="A46">
            <v>3.0249999999999999</v>
          </cell>
          <cell r="B46" t="str">
            <v>01BS260025</v>
          </cell>
          <cell r="C46" t="str">
            <v>FLAVOUR VANILLA 6994-35 TA</v>
          </cell>
        </row>
        <row r="47">
          <cell r="A47">
            <v>3.0259999999999998</v>
          </cell>
          <cell r="B47" t="str">
            <v>01BS260026</v>
          </cell>
          <cell r="C47" t="str">
            <v>FLAVOUR FLAMING HOT 155036</v>
          </cell>
        </row>
        <row r="48">
          <cell r="A48">
            <v>3.0269999999999997</v>
          </cell>
          <cell r="B48" t="str">
            <v>01BS260027</v>
          </cell>
          <cell r="C48" t="str">
            <v>FLAVOUR CARDAMOM 654799</v>
          </cell>
        </row>
        <row r="49">
          <cell r="A49">
            <v>3.028</v>
          </cell>
          <cell r="B49" t="str">
            <v>01BS260028</v>
          </cell>
          <cell r="C49" t="str">
            <v>FLAVOUR KEWRA 652800</v>
          </cell>
        </row>
        <row r="50">
          <cell r="A50">
            <v>3.0289999999999999</v>
          </cell>
          <cell r="B50" t="str">
            <v>01BS260029</v>
          </cell>
          <cell r="C50" t="str">
            <v>FLAVOUR STRAWBERRY 651236</v>
          </cell>
        </row>
        <row r="51">
          <cell r="A51">
            <v>3.03</v>
          </cell>
          <cell r="B51" t="str">
            <v>01BS260030</v>
          </cell>
          <cell r="C51" t="str">
            <v>FLAVOUR WHITE CHOCOLATE 652060</v>
          </cell>
        </row>
        <row r="52">
          <cell r="A52">
            <v>3.0309999999999997</v>
          </cell>
          <cell r="B52" t="str">
            <v>01BS260031</v>
          </cell>
          <cell r="C52" t="str">
            <v>FLAVOUR CHOCOLATE 651007</v>
          </cell>
        </row>
        <row r="53">
          <cell r="A53">
            <v>3.032</v>
          </cell>
          <cell r="B53" t="str">
            <v>01BS260032</v>
          </cell>
          <cell r="C53" t="str">
            <v>FLAVOUR STRAWBERRY GIL 648510</v>
          </cell>
        </row>
        <row r="54">
          <cell r="A54">
            <v>3.0329999999999999</v>
          </cell>
          <cell r="B54" t="str">
            <v>01BS260033</v>
          </cell>
          <cell r="C54" t="str">
            <v>FLAVOUR PEPPERMINT 654429</v>
          </cell>
        </row>
        <row r="55">
          <cell r="A55">
            <v>3.0339999999999998</v>
          </cell>
          <cell r="B55" t="str">
            <v>01BS260034</v>
          </cell>
          <cell r="C55" t="str">
            <v>FLAVOUR MILK CHOCOLATE "P" 653144</v>
          </cell>
        </row>
        <row r="56">
          <cell r="A56">
            <v>3.0350000000000001</v>
          </cell>
          <cell r="B56" t="str">
            <v>01BS260035</v>
          </cell>
          <cell r="C56" t="str">
            <v>FLAVOUR COCONUT 648857</v>
          </cell>
        </row>
        <row r="57">
          <cell r="A57">
            <v>3.036</v>
          </cell>
          <cell r="B57" t="str">
            <v>01bs260036</v>
          </cell>
          <cell r="C57" t="str">
            <v>FLAVOUR VANILLA 654067</v>
          </cell>
        </row>
        <row r="58">
          <cell r="A58">
            <v>3.0369999999999999</v>
          </cell>
          <cell r="B58" t="str">
            <v>01BS260037</v>
          </cell>
          <cell r="C58" t="str">
            <v>FLAVOUR CHOCOLATE BOOSTER BG-5001</v>
          </cell>
        </row>
        <row r="59">
          <cell r="A59">
            <v>3.0379999999999998</v>
          </cell>
          <cell r="B59" t="str">
            <v>01BS260038</v>
          </cell>
          <cell r="C59" t="str">
            <v>FLAVOUR LEMON OIL 661115</v>
          </cell>
        </row>
        <row r="60">
          <cell r="A60">
            <v>3.0389999999999997</v>
          </cell>
          <cell r="B60" t="str">
            <v>01BS260039</v>
          </cell>
          <cell r="C60" t="str">
            <v>FLAVOUR CURRY INDIAN</v>
          </cell>
        </row>
        <row r="61">
          <cell r="A61">
            <v>3.04</v>
          </cell>
          <cell r="B61" t="str">
            <v>01BS260040</v>
          </cell>
          <cell r="C61" t="str">
            <v>FLAVOUR STRAWBERRY OIL 648510</v>
          </cell>
        </row>
        <row r="62">
          <cell r="A62">
            <v>3.0409999999999999</v>
          </cell>
          <cell r="B62" t="str">
            <v>01BS260041</v>
          </cell>
          <cell r="C62" t="str">
            <v>FLAVOUR STRAWBERRY 654457 FLAVOURING OVP</v>
          </cell>
        </row>
        <row r="63">
          <cell r="A63">
            <v>3.0419999999999998</v>
          </cell>
          <cell r="B63" t="str">
            <v>01BS260042</v>
          </cell>
          <cell r="C63" t="str">
            <v>FLAVOUR LEMON POWDER</v>
          </cell>
        </row>
        <row r="64">
          <cell r="A64">
            <v>3.0429999999999997</v>
          </cell>
          <cell r="B64" t="str">
            <v>01BS260043</v>
          </cell>
          <cell r="C64" t="str">
            <v xml:space="preserve">FLAVOUR VANILLA 652162 </v>
          </cell>
        </row>
        <row r="65">
          <cell r="A65">
            <v>3.044</v>
          </cell>
          <cell r="B65" t="str">
            <v>01BS260044</v>
          </cell>
          <cell r="C65" t="str">
            <v>FLAVOUR VANILLA 854101</v>
          </cell>
        </row>
        <row r="66">
          <cell r="A66">
            <v>3.0449999999999999</v>
          </cell>
          <cell r="B66" t="str">
            <v>01BS260045</v>
          </cell>
          <cell r="C66" t="str">
            <v>Onion Powder Flavour</v>
          </cell>
        </row>
        <row r="67">
          <cell r="A67">
            <v>3.0459999999999998</v>
          </cell>
          <cell r="B67" t="str">
            <v>01BS260046</v>
          </cell>
          <cell r="C67" t="str">
            <v>Moghul Masala</v>
          </cell>
        </row>
        <row r="68">
          <cell r="A68">
            <v>3.0469999999999997</v>
          </cell>
          <cell r="B68" t="str">
            <v>01BS260047</v>
          </cell>
          <cell r="C68" t="str">
            <v>Mixed Pickle Flavour</v>
          </cell>
        </row>
        <row r="69">
          <cell r="A69">
            <v>4.0010000000000003</v>
          </cell>
          <cell r="B69" t="str">
            <v>01BS314001</v>
          </cell>
          <cell r="C69" t="str">
            <v>BISCUIT SHORTENING (EPOCHLINE)</v>
          </cell>
        </row>
        <row r="70">
          <cell r="A70">
            <v>4.0020000000000007</v>
          </cell>
          <cell r="B70" t="str">
            <v>01BS314002</v>
          </cell>
          <cell r="C70" t="str">
            <v>CREAM SHORTENING (EPOCHLINE)</v>
          </cell>
        </row>
        <row r="71">
          <cell r="A71">
            <v>4.0030000000000001</v>
          </cell>
          <cell r="B71" t="str">
            <v>01BS314003</v>
          </cell>
          <cell r="C71" t="str">
            <v>PALMOLIEN OIL</v>
          </cell>
        </row>
        <row r="72">
          <cell r="A72">
            <v>4.0040000000000004</v>
          </cell>
          <cell r="B72" t="str">
            <v>01BS314004</v>
          </cell>
          <cell r="C72" t="str">
            <v>CREAM SHORTENING (UNIVER-35B)</v>
          </cell>
        </row>
        <row r="73">
          <cell r="A73">
            <v>4.0049999999999999</v>
          </cell>
          <cell r="B73" t="str">
            <v>01BS314005</v>
          </cell>
          <cell r="C73" t="str">
            <v>Sesam Oil</v>
          </cell>
        </row>
        <row r="74">
          <cell r="A74">
            <v>4.0060000000000002</v>
          </cell>
          <cell r="B74" t="str">
            <v>01BS314006</v>
          </cell>
        </row>
        <row r="75">
          <cell r="A75">
            <v>4.0069999999999997</v>
          </cell>
          <cell r="B75" t="str">
            <v>01BS314007</v>
          </cell>
          <cell r="C75" t="str">
            <v>B. SHORTENING (UNIVER-35B) Farooq oil</v>
          </cell>
        </row>
        <row r="76">
          <cell r="A76">
            <v>4.008</v>
          </cell>
          <cell r="B76" t="str">
            <v>01BS314008</v>
          </cell>
          <cell r="C76" t="str">
            <v>VEGETABLE FAT (UNIVER-35B) Fuji Oil</v>
          </cell>
        </row>
        <row r="77">
          <cell r="A77">
            <v>4.0090000000000003</v>
          </cell>
          <cell r="B77" t="str">
            <v>01BS314009</v>
          </cell>
          <cell r="C77" t="str">
            <v>PERAFINE OIL</v>
          </cell>
        </row>
        <row r="78">
          <cell r="A78">
            <v>4.01</v>
          </cell>
          <cell r="B78" t="str">
            <v>01BS314010</v>
          </cell>
          <cell r="C78" t="str">
            <v>COUVA FAT 600 R (RD 150805-8324)</v>
          </cell>
        </row>
        <row r="79">
          <cell r="A79">
            <v>4.0110000000000001</v>
          </cell>
          <cell r="B79" t="str">
            <v>01BS314011</v>
          </cell>
          <cell r="C79" t="str">
            <v>MELANO STS (VEGETABLE FAT) Fuji Oil</v>
          </cell>
        </row>
        <row r="80">
          <cell r="A80">
            <v>5.0010000000000003</v>
          </cell>
          <cell r="B80" t="str">
            <v>01BS344001</v>
          </cell>
          <cell r="C80" t="str">
            <v>GUM BENZOINE</v>
          </cell>
        </row>
        <row r="81">
          <cell r="A81">
            <v>6.0010000000000003</v>
          </cell>
          <cell r="B81" t="str">
            <v>01BS388001</v>
          </cell>
          <cell r="C81" t="str">
            <v>ENZYME VERON L-1O</v>
          </cell>
        </row>
        <row r="82">
          <cell r="A82">
            <v>6.0020000000000007</v>
          </cell>
          <cell r="B82" t="str">
            <v>01BS388002</v>
          </cell>
          <cell r="C82" t="str">
            <v>DRY YEAST (SAF-INSTANT)</v>
          </cell>
        </row>
        <row r="83">
          <cell r="A83">
            <v>6.0030000000000001</v>
          </cell>
          <cell r="B83" t="str">
            <v>01BS388003</v>
          </cell>
          <cell r="C83" t="str">
            <v>FRESH YEAST (MAURI FERMENTATION)</v>
          </cell>
        </row>
        <row r="84">
          <cell r="A84">
            <v>7.0010000000000003</v>
          </cell>
          <cell r="B84" t="str">
            <v>01BS420001</v>
          </cell>
          <cell r="C84" t="str">
            <v>SULTANAS</v>
          </cell>
        </row>
        <row r="85">
          <cell r="A85">
            <v>7.0020000000000007</v>
          </cell>
          <cell r="B85" t="str">
            <v>01BS420002</v>
          </cell>
          <cell r="C85" t="str">
            <v>RAISONS</v>
          </cell>
        </row>
        <row r="86">
          <cell r="A86">
            <v>7.0030000000000001</v>
          </cell>
          <cell r="B86" t="str">
            <v>01BS420003</v>
          </cell>
          <cell r="C86" t="str">
            <v xml:space="preserve">BLACK CURRENT </v>
          </cell>
        </row>
        <row r="87">
          <cell r="A87">
            <v>7.0040000000000004</v>
          </cell>
          <cell r="B87" t="str">
            <v>01BS420004</v>
          </cell>
          <cell r="C87" t="str">
            <v>STRAWBERRY JAM (IMPORTED ITALIAN)</v>
          </cell>
        </row>
        <row r="88">
          <cell r="A88">
            <v>7.0049999999999999</v>
          </cell>
          <cell r="B88" t="str">
            <v>01BS420005</v>
          </cell>
          <cell r="C88" t="str">
            <v>ALMONDS (LOCAL)</v>
          </cell>
        </row>
        <row r="89">
          <cell r="A89">
            <v>7.0060000000000002</v>
          </cell>
          <cell r="B89" t="str">
            <v>01BS420006</v>
          </cell>
          <cell r="C89" t="str">
            <v>ALMONDS (AMERICAN)</v>
          </cell>
        </row>
        <row r="90">
          <cell r="A90">
            <v>7.0070000000000006</v>
          </cell>
          <cell r="B90" t="str">
            <v>01BS420007</v>
          </cell>
          <cell r="C90" t="str">
            <v>SEASUM SEEDS</v>
          </cell>
        </row>
        <row r="91">
          <cell r="A91">
            <v>7.008</v>
          </cell>
          <cell r="B91" t="str">
            <v>01BS420008</v>
          </cell>
          <cell r="C91" t="str">
            <v>FRESH EGGS</v>
          </cell>
        </row>
        <row r="92">
          <cell r="A92">
            <v>7.0090000000000003</v>
          </cell>
          <cell r="B92" t="str">
            <v>01BS420009</v>
          </cell>
          <cell r="C92" t="str">
            <v>PEANUT ROASTED</v>
          </cell>
        </row>
        <row r="93">
          <cell r="A93">
            <v>7.01</v>
          </cell>
          <cell r="B93" t="str">
            <v>01BS420010</v>
          </cell>
          <cell r="C93" t="str">
            <v>EGG POWDER</v>
          </cell>
        </row>
        <row r="94">
          <cell r="A94">
            <v>7.0110000000000001</v>
          </cell>
          <cell r="B94" t="str">
            <v>01BS420011</v>
          </cell>
          <cell r="C94" t="str">
            <v>Orange Peel</v>
          </cell>
        </row>
        <row r="95">
          <cell r="A95">
            <v>7.0120000000000005</v>
          </cell>
          <cell r="B95" t="str">
            <v>01BS420012</v>
          </cell>
          <cell r="C95" t="str">
            <v>Pistachio</v>
          </cell>
        </row>
        <row r="96">
          <cell r="A96">
            <v>7.0129999999999999</v>
          </cell>
          <cell r="B96" t="str">
            <v>01BS420013</v>
          </cell>
          <cell r="C96" t="str">
            <v>Dried Apri Cot</v>
          </cell>
        </row>
        <row r="97">
          <cell r="A97">
            <v>7.0140000000000002</v>
          </cell>
          <cell r="B97" t="str">
            <v>01BS420014</v>
          </cell>
          <cell r="C97" t="str">
            <v>Angeer</v>
          </cell>
        </row>
        <row r="98">
          <cell r="A98">
            <v>7.0149999999999997</v>
          </cell>
          <cell r="B98" t="str">
            <v>01BS420015</v>
          </cell>
          <cell r="C98" t="str">
            <v>Falsa</v>
          </cell>
        </row>
        <row r="99">
          <cell r="A99">
            <v>7.016</v>
          </cell>
          <cell r="B99" t="str">
            <v>01BS420016</v>
          </cell>
          <cell r="C99" t="str">
            <v>Dried Dates</v>
          </cell>
        </row>
        <row r="100">
          <cell r="A100">
            <v>8.0009999999999994</v>
          </cell>
          <cell r="B100" t="str">
            <v>01BS474001</v>
          </cell>
          <cell r="C100" t="str">
            <v>COCONUT OIL</v>
          </cell>
        </row>
        <row r="101">
          <cell r="A101">
            <v>8.0019999999999989</v>
          </cell>
          <cell r="B101" t="str">
            <v>01BS474002</v>
          </cell>
          <cell r="C101" t="str">
            <v>OATMEAL</v>
          </cell>
        </row>
        <row r="102">
          <cell r="A102">
            <v>8.0030000000000001</v>
          </cell>
          <cell r="B102" t="str">
            <v>01BS474003</v>
          </cell>
          <cell r="C102" t="str">
            <v>FINE FLOUR (MAIDA)</v>
          </cell>
        </row>
        <row r="103">
          <cell r="A103">
            <v>8.0039999999999996</v>
          </cell>
          <cell r="B103" t="str">
            <v>01BS474004</v>
          </cell>
          <cell r="C103" t="str">
            <v>SUJI</v>
          </cell>
        </row>
        <row r="104">
          <cell r="A104">
            <v>8.0050000000000008</v>
          </cell>
          <cell r="B104" t="str">
            <v>01BS474005</v>
          </cell>
          <cell r="C104" t="str">
            <v>CORN FLAKE (MODIFIY STARCH)</v>
          </cell>
        </row>
        <row r="105">
          <cell r="A105">
            <v>8.0060000000000002</v>
          </cell>
          <cell r="B105" t="str">
            <v>01BS474006</v>
          </cell>
          <cell r="C105" t="str">
            <v>Rice Flour</v>
          </cell>
        </row>
        <row r="106">
          <cell r="A106">
            <v>8.0069999999999997</v>
          </cell>
          <cell r="B106" t="str">
            <v>01BS474007</v>
          </cell>
          <cell r="C106" t="str">
            <v>STRAWBERRY JAM (LOCAL SHEZAN)</v>
          </cell>
        </row>
        <row r="107">
          <cell r="A107">
            <v>8.0079999999999991</v>
          </cell>
          <cell r="B107" t="str">
            <v>01BS474008</v>
          </cell>
          <cell r="C107" t="str">
            <v>POTATO FLOUR</v>
          </cell>
        </row>
        <row r="108">
          <cell r="A108">
            <v>8.0089999999999986</v>
          </cell>
          <cell r="B108" t="str">
            <v>01BS474009</v>
          </cell>
          <cell r="C108" t="str">
            <v>GLUTEN POWDER</v>
          </cell>
        </row>
        <row r="109">
          <cell r="A109">
            <v>8.01</v>
          </cell>
          <cell r="B109" t="str">
            <v>01BS474010</v>
          </cell>
          <cell r="C109" t="str">
            <v>CORN FLOUR</v>
          </cell>
        </row>
        <row r="110">
          <cell r="A110">
            <v>8.0109999999999992</v>
          </cell>
          <cell r="B110" t="str">
            <v>01BS474011</v>
          </cell>
          <cell r="C110" t="str">
            <v>WHOLE MEAL FLOUR</v>
          </cell>
        </row>
        <row r="111">
          <cell r="A111">
            <v>8.0120000000000005</v>
          </cell>
          <cell r="B111" t="str">
            <v>01BS474012</v>
          </cell>
          <cell r="C111" t="str">
            <v>WHEY POWDER</v>
          </cell>
        </row>
        <row r="112">
          <cell r="A112">
            <v>8.0129999999999999</v>
          </cell>
          <cell r="B112" t="str">
            <v>01BS474013</v>
          </cell>
          <cell r="C112" t="str">
            <v>SOYA FLOUR</v>
          </cell>
        </row>
        <row r="113">
          <cell r="A113">
            <v>8.0139999999999993</v>
          </cell>
          <cell r="B113" t="str">
            <v>01BS474014</v>
          </cell>
          <cell r="C113" t="str">
            <v>SKIMMED MILK POWDER</v>
          </cell>
        </row>
        <row r="114">
          <cell r="A114">
            <v>8.0150000000000006</v>
          </cell>
          <cell r="B114" t="str">
            <v>O1BS474015</v>
          </cell>
          <cell r="C114" t="str">
            <v>WHEAT FLAKE</v>
          </cell>
        </row>
        <row r="115">
          <cell r="A115">
            <v>8.016</v>
          </cell>
          <cell r="B115" t="str">
            <v>O1BS474016</v>
          </cell>
          <cell r="C115" t="str">
            <v>Puff Rice</v>
          </cell>
        </row>
        <row r="116">
          <cell r="A116">
            <v>9.0009999999999994</v>
          </cell>
          <cell r="B116" t="str">
            <v>01BS502001</v>
          </cell>
          <cell r="C116" t="str">
            <v>CANUBA WAX</v>
          </cell>
        </row>
        <row r="117">
          <cell r="A117">
            <v>9.0019999999999989</v>
          </cell>
          <cell r="B117" t="str">
            <v>01BS502002</v>
          </cell>
          <cell r="C117" t="str">
            <v>PERAFINE WAX</v>
          </cell>
        </row>
        <row r="118">
          <cell r="A118">
            <v>9.0030000000000001</v>
          </cell>
          <cell r="B118" t="str">
            <v>01BS502003</v>
          </cell>
          <cell r="C118" t="str">
            <v>SOYA LECITHIN</v>
          </cell>
        </row>
        <row r="119">
          <cell r="A119">
            <v>9.0039999999999996</v>
          </cell>
          <cell r="B119" t="str">
            <v>01BS502004</v>
          </cell>
          <cell r="C119" t="str">
            <v>DESSICATED COCONUT</v>
          </cell>
        </row>
        <row r="120">
          <cell r="A120">
            <v>10.000999999999999</v>
          </cell>
          <cell r="B120" t="str">
            <v>01BS644001</v>
          </cell>
          <cell r="C120" t="str">
            <v>MELANO STS (LOCAL)</v>
          </cell>
        </row>
        <row r="121">
          <cell r="A121">
            <v>10.001999999999999</v>
          </cell>
          <cell r="B121" t="str">
            <v>01BS644002</v>
          </cell>
          <cell r="C121" t="str">
            <v>COCA POWDER COCOA HOUSE</v>
          </cell>
        </row>
        <row r="122">
          <cell r="A122">
            <v>10.003</v>
          </cell>
          <cell r="B122" t="str">
            <v>01BS644003</v>
          </cell>
          <cell r="C122" t="str">
            <v>COCA POWDER ALKALISED DF-700</v>
          </cell>
        </row>
        <row r="123">
          <cell r="A123">
            <v>10.004</v>
          </cell>
          <cell r="B123" t="str">
            <v>01BS644004</v>
          </cell>
          <cell r="C123" t="str">
            <v xml:space="preserve">COCA BUTTER </v>
          </cell>
        </row>
        <row r="124">
          <cell r="A124">
            <v>10.005000000000001</v>
          </cell>
          <cell r="B124" t="str">
            <v>01BS644005</v>
          </cell>
          <cell r="C124" t="str">
            <v>COCA LIQUOR</v>
          </cell>
        </row>
        <row r="125">
          <cell r="A125">
            <v>10.006</v>
          </cell>
          <cell r="B125" t="str">
            <v>01BS644006</v>
          </cell>
          <cell r="C125" t="str">
            <v>COCA POWDER  (KLK)</v>
          </cell>
        </row>
        <row r="126">
          <cell r="A126">
            <v>10.007</v>
          </cell>
          <cell r="B126" t="str">
            <v>01BS644007</v>
          </cell>
          <cell r="C126" t="str">
            <v>MELANO STS (FUJ I)</v>
          </cell>
        </row>
        <row r="127">
          <cell r="A127">
            <v>11.000999999999999</v>
          </cell>
          <cell r="B127" t="str">
            <v>01BS702001</v>
          </cell>
          <cell r="C127" t="str">
            <v>AJINOMOTO</v>
          </cell>
        </row>
        <row r="128">
          <cell r="A128">
            <v>11.001999999999999</v>
          </cell>
          <cell r="B128" t="str">
            <v>01BS702002</v>
          </cell>
          <cell r="C128" t="str">
            <v>RED CHILLI</v>
          </cell>
        </row>
        <row r="129">
          <cell r="A129">
            <v>11.003</v>
          </cell>
          <cell r="B129" t="str">
            <v>01BS702003</v>
          </cell>
          <cell r="C129" t="str">
            <v>BLACK PEPPER</v>
          </cell>
        </row>
        <row r="130">
          <cell r="A130">
            <v>11.004</v>
          </cell>
          <cell r="B130" t="str">
            <v>01BS702004</v>
          </cell>
          <cell r="C130" t="str">
            <v>SALT (Micronized) 60MESH</v>
          </cell>
        </row>
        <row r="131">
          <cell r="A131">
            <v>11.005000000000001</v>
          </cell>
          <cell r="B131" t="str">
            <v>01BS702005</v>
          </cell>
          <cell r="C131" t="str">
            <v>SALT (Micronized) 80MESH</v>
          </cell>
        </row>
        <row r="132">
          <cell r="A132">
            <v>11.006</v>
          </cell>
          <cell r="B132" t="str">
            <v>01BS702006</v>
          </cell>
          <cell r="C132" t="str">
            <v xml:space="preserve">Garlic Powder </v>
          </cell>
        </row>
        <row r="133">
          <cell r="A133">
            <v>11.007</v>
          </cell>
          <cell r="B133" t="str">
            <v>01BS702007</v>
          </cell>
          <cell r="C133" t="str">
            <v>Table Salt</v>
          </cell>
        </row>
        <row r="134">
          <cell r="A134">
            <v>11.007999999999999</v>
          </cell>
          <cell r="B134" t="str">
            <v>01BS702008</v>
          </cell>
          <cell r="C134" t="str">
            <v>Coriander leaves</v>
          </cell>
        </row>
        <row r="135">
          <cell r="A135">
            <v>11.009</v>
          </cell>
          <cell r="B135" t="str">
            <v>01BS702009</v>
          </cell>
          <cell r="C135" t="str">
            <v>Cumin Powder / Seed</v>
          </cell>
        </row>
        <row r="136">
          <cell r="A136">
            <v>12.000999999999999</v>
          </cell>
          <cell r="B136" t="str">
            <v>01BS774001</v>
          </cell>
          <cell r="C136" t="str">
            <v>SUGAR (REFINE)</v>
          </cell>
        </row>
        <row r="137">
          <cell r="A137">
            <v>12.001999999999999</v>
          </cell>
          <cell r="B137" t="str">
            <v>01BS774002</v>
          </cell>
          <cell r="C137" t="str">
            <v>GOLDEN SYRUP (INVERT SUGAR SYRUP)</v>
          </cell>
        </row>
        <row r="138">
          <cell r="A138">
            <v>12.003</v>
          </cell>
          <cell r="B138" t="str">
            <v>01BS774003</v>
          </cell>
          <cell r="C138" t="str">
            <v>MOLASSES</v>
          </cell>
        </row>
        <row r="139">
          <cell r="A139">
            <v>12.004</v>
          </cell>
          <cell r="B139" t="str">
            <v>01BS774004</v>
          </cell>
          <cell r="C139" t="str">
            <v>SUGAR FINE GRANULATED</v>
          </cell>
        </row>
        <row r="140">
          <cell r="A140">
            <v>12.005000000000001</v>
          </cell>
          <cell r="B140" t="str">
            <v>01BS774005</v>
          </cell>
          <cell r="C140" t="str">
            <v>MALT EXTRACT</v>
          </cell>
        </row>
        <row r="141">
          <cell r="A141">
            <v>12.006</v>
          </cell>
          <cell r="B141" t="str">
            <v>01BS774006</v>
          </cell>
          <cell r="C141" t="str">
            <v>SUGAR MILD</v>
          </cell>
        </row>
        <row r="142">
          <cell r="A142" t="str">
            <v>12.006-1</v>
          </cell>
          <cell r="B142" t="str">
            <v>01BS774006</v>
          </cell>
          <cell r="C142" t="str">
            <v>SUGAR Refine</v>
          </cell>
        </row>
        <row r="143">
          <cell r="A143">
            <v>12.007</v>
          </cell>
          <cell r="B143" t="str">
            <v>01BS774007</v>
          </cell>
          <cell r="C143" t="str">
            <v>MALTO DEXTRINE</v>
          </cell>
        </row>
        <row r="144">
          <cell r="A144">
            <v>12.007999999999999</v>
          </cell>
          <cell r="B144" t="str">
            <v>01BS774008</v>
          </cell>
          <cell r="C144" t="str">
            <v>SUGAR (REFINE) (25KGS PAPER BAGS)</v>
          </cell>
        </row>
        <row r="168">
          <cell r="A168" t="str">
            <v>Other</v>
          </cell>
        </row>
        <row r="169">
          <cell r="A169">
            <v>20.001000000000001</v>
          </cell>
          <cell r="C169" t="str">
            <v>Full Cream Milk Powder</v>
          </cell>
        </row>
        <row r="170">
          <cell r="A170">
            <v>20.001999999999999</v>
          </cell>
          <cell r="C170" t="str">
            <v>Dextrose</v>
          </cell>
        </row>
        <row r="171">
          <cell r="A171">
            <v>20.003</v>
          </cell>
          <cell r="C171" t="str">
            <v>Calcium Carbonate</v>
          </cell>
        </row>
        <row r="172">
          <cell r="A172">
            <v>20.004000000000001</v>
          </cell>
          <cell r="C172" t="str">
            <v>Coca Type Choc Flavor 138870</v>
          </cell>
        </row>
        <row r="173">
          <cell r="A173">
            <v>20.004999999999999</v>
          </cell>
          <cell r="B173" t="str">
            <v>01TF270075</v>
          </cell>
          <cell r="C173" t="str">
            <v>Straw Berry Flavor 838848 Symrise</v>
          </cell>
        </row>
        <row r="174">
          <cell r="A174">
            <v>20.006</v>
          </cell>
          <cell r="C174" t="str">
            <v>Fresh St.berry(smc) LC 4397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chanical"/>
      <sheetName val="Electrical"/>
      <sheetName val="Air Compressor"/>
      <sheetName val="Boiler House"/>
      <sheetName val="AIr Conditioner"/>
      <sheetName val="POWER HOUSE"/>
      <sheetName val="WWTP"/>
      <sheetName val="Gas Break Up(Annex-E)"/>
      <sheetName val="New Format"/>
      <sheetName val="P&amp;L1"/>
      <sheetName val="ELEC. METER READINGS(Annex-A)"/>
      <sheetName val="Steam Generation(Annex-D)"/>
      <sheetName val="Hot Water( Annex-G)"/>
      <sheetName val="Bill"/>
    </sheetNames>
    <sheetDataSet>
      <sheetData sheetId="0"/>
      <sheetData sheetId="1"/>
      <sheetData sheetId="2"/>
      <sheetData sheetId="3"/>
      <sheetData sheetId="4"/>
      <sheetData sheetId="5" refreshError="1">
        <row r="29">
          <cell r="D29">
            <v>79317</v>
          </cell>
        </row>
      </sheetData>
      <sheetData sheetId="6"/>
      <sheetData sheetId="7"/>
      <sheetData sheetId="8"/>
      <sheetData sheetId="9"/>
      <sheetData sheetId="10"/>
      <sheetData sheetId="11"/>
      <sheetData sheetId="12"/>
      <sheetData sheetId="13"/>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mier"/>
      <sheetName val="PL"/>
    </sheetNames>
    <sheetDataSet>
      <sheetData sheetId="0" refreshError="1">
        <row r="11">
          <cell r="B11" t="str">
            <v>OPENING BALANCE AS ON OCTOBER 01 ,</v>
          </cell>
        </row>
        <row r="13">
          <cell r="B13" t="str">
            <v xml:space="preserve">AMOUNT CREDITED DURING THE YEAR : </v>
          </cell>
        </row>
        <row r="15">
          <cell r="B15" t="str">
            <v>DATE</v>
          </cell>
          <cell r="C15" t="str">
            <v>VOUCHER</v>
          </cell>
          <cell r="D15" t="str">
            <v>DESCRIPTION</v>
          </cell>
        </row>
        <row r="17">
          <cell r="B17">
            <v>35003</v>
          </cell>
          <cell r="C17" t="str">
            <v>JV 23</v>
          </cell>
          <cell r="D17" t="str">
            <v>EXCESS PREMIUM REFUNDED.</v>
          </cell>
          <cell r="F17">
            <v>10116</v>
          </cell>
        </row>
        <row r="18">
          <cell r="B18">
            <v>35155</v>
          </cell>
          <cell r="C18" t="str">
            <v>JV 80</v>
          </cell>
          <cell r="D18" t="str">
            <v>INSURANCE PREMIUM FM 01-10-95 TO 31-03-96</v>
          </cell>
          <cell r="F18">
            <v>305717</v>
          </cell>
        </row>
        <row r="19">
          <cell r="B19">
            <v>35185</v>
          </cell>
          <cell r="C19" t="str">
            <v>JV 44</v>
          </cell>
          <cell r="D19" t="str">
            <v>INSURANCCE PREMIUM FM 01-04-96 TO 30-09-96</v>
          </cell>
          <cell r="F19">
            <v>305717</v>
          </cell>
        </row>
        <row r="22">
          <cell r="B22" t="str">
            <v xml:space="preserve">AMOUNT DEBITED DURING THE YEAR : </v>
          </cell>
        </row>
        <row r="23">
          <cell r="B23">
            <v>35266</v>
          </cell>
          <cell r="C23" t="str">
            <v>JV 45</v>
          </cell>
          <cell r="D23" t="str">
            <v>CLAIM OF FDR-4160.</v>
          </cell>
          <cell r="F23">
            <v>31510</v>
          </cell>
        </row>
        <row r="24">
          <cell r="B24">
            <v>34977</v>
          </cell>
          <cell r="C24" t="str">
            <v>JV 04</v>
          </cell>
          <cell r="D24" t="str">
            <v>CH # 723511 PAID FOR INSURANCE PREMIUM</v>
          </cell>
          <cell r="F24">
            <v>543844</v>
          </cell>
        </row>
        <row r="25">
          <cell r="B25">
            <v>35033</v>
          </cell>
          <cell r="C25" t="str">
            <v>JV 28</v>
          </cell>
          <cell r="D25" t="str">
            <v>CH # 727148 PAID FOR INSURANCE PREMIUM</v>
          </cell>
          <cell r="F25">
            <v>575706</v>
          </cell>
        </row>
        <row r="26">
          <cell r="B26">
            <v>35266</v>
          </cell>
          <cell r="C26" t="str">
            <v>JV 45</v>
          </cell>
          <cell r="D26" t="str">
            <v>CLAIM OF FDR-4160.</v>
          </cell>
          <cell r="F26">
            <v>17548</v>
          </cell>
        </row>
      </sheetData>
      <sheetData sheetId="1"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UMMARY (2)"/>
      <sheetName val="local"/>
      <sheetName val="export"/>
      <sheetName val="Sheet4"/>
      <sheetName val="yarn"/>
    </sheetNames>
    <sheetDataSet>
      <sheetData sheetId="0" refreshError="1">
        <row r="1">
          <cell r="A1" t="str">
            <v>QCODE</v>
          </cell>
          <cell r="B1" t="str">
            <v>QLTY</v>
          </cell>
          <cell r="C1" t="str">
            <v>AVG10</v>
          </cell>
          <cell r="D1" t="str">
            <v>AVG11</v>
          </cell>
          <cell r="E1" t="str">
            <v>AVG12</v>
          </cell>
          <cell r="F1" t="str">
            <v>AVG1</v>
          </cell>
          <cell r="G1" t="str">
            <v>AVG2</v>
          </cell>
          <cell r="H1" t="str">
            <v>AVG3</v>
          </cell>
          <cell r="I1" t="str">
            <v>AVG4</v>
          </cell>
          <cell r="J1" t="str">
            <v>AVG5</v>
          </cell>
          <cell r="K1" t="str">
            <v>AVG6</v>
          </cell>
          <cell r="L1" t="str">
            <v>AVG7</v>
          </cell>
          <cell r="M1" t="str">
            <v>AVG8</v>
          </cell>
          <cell r="N1" t="str">
            <v>AVG9</v>
          </cell>
        </row>
        <row r="3">
          <cell r="A3">
            <v>12</v>
          </cell>
          <cell r="B3" t="str">
            <v>16*12/108*56 63"</v>
          </cell>
          <cell r="C3">
            <v>45.54</v>
          </cell>
          <cell r="L3">
            <v>50</v>
          </cell>
        </row>
        <row r="4">
          <cell r="A4">
            <v>2</v>
          </cell>
          <cell r="B4" t="str">
            <v>16*12/96*48 63"</v>
          </cell>
          <cell r="C4">
            <v>41.2</v>
          </cell>
          <cell r="D4">
            <v>43.14</v>
          </cell>
          <cell r="E4">
            <v>45.54</v>
          </cell>
          <cell r="F4">
            <v>45.26</v>
          </cell>
          <cell r="G4">
            <v>45.05</v>
          </cell>
          <cell r="H4">
            <v>43.79</v>
          </cell>
          <cell r="I4">
            <v>45.54</v>
          </cell>
          <cell r="K4">
            <v>46.01</v>
          </cell>
          <cell r="L4">
            <v>48</v>
          </cell>
        </row>
        <row r="5">
          <cell r="A5">
            <v>5</v>
          </cell>
          <cell r="B5" t="str">
            <v>16*16/60*60 63"1/1</v>
          </cell>
          <cell r="C5">
            <v>32.03</v>
          </cell>
          <cell r="D5">
            <v>33</v>
          </cell>
          <cell r="E5">
            <v>34</v>
          </cell>
          <cell r="N5">
            <v>39.11</v>
          </cell>
        </row>
        <row r="6">
          <cell r="A6">
            <v>27</v>
          </cell>
          <cell r="B6" t="str">
            <v>20*16/128*60  47.5"</v>
          </cell>
          <cell r="H6">
            <v>36.380000000000003</v>
          </cell>
          <cell r="J6">
            <v>37.5</v>
          </cell>
        </row>
        <row r="7">
          <cell r="A7">
            <v>13</v>
          </cell>
          <cell r="B7" t="str">
            <v>20*20/108*58 63"2/1</v>
          </cell>
          <cell r="M7">
            <v>38.6</v>
          </cell>
        </row>
        <row r="8">
          <cell r="A8">
            <v>1</v>
          </cell>
          <cell r="B8" t="str">
            <v>20*20/108*58 63"3/1</v>
          </cell>
          <cell r="C8">
            <v>35.26</v>
          </cell>
          <cell r="D8">
            <v>35.72</v>
          </cell>
          <cell r="E8">
            <v>38.270000000000003</v>
          </cell>
          <cell r="F8">
            <v>41.35</v>
          </cell>
          <cell r="G8">
            <v>41.63</v>
          </cell>
          <cell r="H8">
            <v>41.17</v>
          </cell>
          <cell r="I8">
            <v>39.67</v>
          </cell>
          <cell r="J8">
            <v>39.799999999999997</v>
          </cell>
          <cell r="K8">
            <v>39.93</v>
          </cell>
          <cell r="M8">
            <v>39.549999999999997</v>
          </cell>
          <cell r="N8">
            <v>39.729999999999997</v>
          </cell>
        </row>
        <row r="9">
          <cell r="A9">
            <v>42</v>
          </cell>
          <cell r="B9" t="str">
            <v>20*20/108*64  63"</v>
          </cell>
          <cell r="N9">
            <v>42.57</v>
          </cell>
        </row>
        <row r="10">
          <cell r="A10">
            <v>9</v>
          </cell>
          <cell r="B10" t="str">
            <v>20*20/60*60 102"1/1</v>
          </cell>
          <cell r="J10">
            <v>49</v>
          </cell>
          <cell r="K10">
            <v>49</v>
          </cell>
          <cell r="L10">
            <v>48</v>
          </cell>
          <cell r="M10">
            <v>48.42</v>
          </cell>
        </row>
        <row r="11">
          <cell r="A11">
            <v>39</v>
          </cell>
          <cell r="B11" t="str">
            <v>20*20/96*48 63"</v>
          </cell>
          <cell r="L11">
            <v>39</v>
          </cell>
          <cell r="M11">
            <v>39</v>
          </cell>
        </row>
        <row r="12">
          <cell r="A12">
            <v>33</v>
          </cell>
          <cell r="B12" t="str">
            <v>24*16/122*48 100"</v>
          </cell>
          <cell r="I12">
            <v>71</v>
          </cell>
          <cell r="J12">
            <v>71</v>
          </cell>
          <cell r="K12">
            <v>71</v>
          </cell>
          <cell r="M12">
            <v>67.38</v>
          </cell>
          <cell r="N12">
            <v>65</v>
          </cell>
        </row>
        <row r="13">
          <cell r="A13">
            <v>30</v>
          </cell>
          <cell r="B13" t="str">
            <v>24*16/122*48 72"</v>
          </cell>
          <cell r="I13">
            <v>51</v>
          </cell>
          <cell r="J13">
            <v>51</v>
          </cell>
          <cell r="K13">
            <v>48.79</v>
          </cell>
          <cell r="M13">
            <v>44.67</v>
          </cell>
          <cell r="N13">
            <v>43</v>
          </cell>
        </row>
        <row r="14">
          <cell r="A14">
            <v>41</v>
          </cell>
          <cell r="B14" t="str">
            <v>30*30/100*80  104"</v>
          </cell>
          <cell r="N14">
            <v>64.87</v>
          </cell>
        </row>
        <row r="15">
          <cell r="A15">
            <v>40</v>
          </cell>
          <cell r="B15" t="str">
            <v>30*30/76*68  50"</v>
          </cell>
          <cell r="N15">
            <v>24.5</v>
          </cell>
        </row>
        <row r="16">
          <cell r="A16">
            <v>25</v>
          </cell>
          <cell r="B16" t="str">
            <v>30*30/76*68 100"</v>
          </cell>
          <cell r="C16">
            <v>45</v>
          </cell>
          <cell r="D16">
            <v>45</v>
          </cell>
          <cell r="H16">
            <v>45.54</v>
          </cell>
          <cell r="I16">
            <v>46.85</v>
          </cell>
          <cell r="J16">
            <v>49.5</v>
          </cell>
        </row>
        <row r="17">
          <cell r="A17">
            <v>32</v>
          </cell>
          <cell r="B17" t="str">
            <v>30*30/76*68 102"</v>
          </cell>
          <cell r="I17">
            <v>51</v>
          </cell>
          <cell r="J17">
            <v>49.55</v>
          </cell>
          <cell r="K17">
            <v>49</v>
          </cell>
          <cell r="L17">
            <v>51.01</v>
          </cell>
          <cell r="M17">
            <v>49</v>
          </cell>
          <cell r="N17">
            <v>51.5</v>
          </cell>
        </row>
        <row r="18">
          <cell r="A18">
            <v>4</v>
          </cell>
          <cell r="B18" t="str">
            <v>30*30/76*68 63"</v>
          </cell>
          <cell r="C18">
            <v>28</v>
          </cell>
          <cell r="E18">
            <v>29</v>
          </cell>
          <cell r="M18">
            <v>29</v>
          </cell>
        </row>
        <row r="19">
          <cell r="A19">
            <v>6</v>
          </cell>
          <cell r="B19" t="str">
            <v>30*30/76*68 98"</v>
          </cell>
          <cell r="J19">
            <v>49.5</v>
          </cell>
        </row>
        <row r="20">
          <cell r="A20">
            <v>3</v>
          </cell>
          <cell r="B20" t="str">
            <v>30CD*30CD/130*70  63"</v>
          </cell>
          <cell r="D20">
            <v>35.26</v>
          </cell>
          <cell r="E20">
            <v>36.58</v>
          </cell>
          <cell r="F20">
            <v>36.01</v>
          </cell>
          <cell r="G20">
            <v>36.14</v>
          </cell>
          <cell r="H20">
            <v>36.630000000000003</v>
          </cell>
        </row>
        <row r="21">
          <cell r="A21">
            <v>28</v>
          </cell>
          <cell r="B21" t="str">
            <v>30CM*30CD/130*70  63"</v>
          </cell>
          <cell r="H21">
            <v>40.549999999999997</v>
          </cell>
          <cell r="N21">
            <v>44</v>
          </cell>
        </row>
        <row r="22">
          <cell r="A22">
            <v>16</v>
          </cell>
          <cell r="B22" t="str">
            <v>36*150D/76*56 63"</v>
          </cell>
          <cell r="F22">
            <v>22</v>
          </cell>
        </row>
        <row r="23">
          <cell r="A23">
            <v>24</v>
          </cell>
          <cell r="B23" t="str">
            <v>40*40/100*80 104"</v>
          </cell>
          <cell r="C23">
            <v>58</v>
          </cell>
          <cell r="H23">
            <v>58</v>
          </cell>
          <cell r="I23">
            <v>58</v>
          </cell>
        </row>
        <row r="24">
          <cell r="A24">
            <v>513</v>
          </cell>
          <cell r="B24" t="str">
            <v>EXP 30*150D/76/56 104"</v>
          </cell>
          <cell r="C24">
            <v>41.68</v>
          </cell>
        </row>
        <row r="25">
          <cell r="A25">
            <v>521</v>
          </cell>
          <cell r="B25" t="str">
            <v>EXP 30M*30C/130*70 63"</v>
          </cell>
          <cell r="F25">
            <v>43.2</v>
          </cell>
          <cell r="I25">
            <v>44.65</v>
          </cell>
          <cell r="N25">
            <v>50.69</v>
          </cell>
        </row>
        <row r="26">
          <cell r="A26">
            <v>512</v>
          </cell>
          <cell r="B26" t="str">
            <v>EXP16*12/108*56 63"</v>
          </cell>
          <cell r="C26">
            <v>47.59</v>
          </cell>
          <cell r="G26">
            <v>54.41</v>
          </cell>
          <cell r="H26">
            <v>51.74</v>
          </cell>
          <cell r="I26">
            <v>51.73</v>
          </cell>
          <cell r="J26">
            <v>53.82</v>
          </cell>
          <cell r="M26">
            <v>53.77</v>
          </cell>
          <cell r="N26">
            <v>58.47</v>
          </cell>
        </row>
        <row r="27">
          <cell r="A27">
            <v>526</v>
          </cell>
          <cell r="B27" t="str">
            <v>EXP-20*10/117*58  63"</v>
          </cell>
          <cell r="K27">
            <v>63.61</v>
          </cell>
        </row>
        <row r="28">
          <cell r="A28">
            <v>527</v>
          </cell>
          <cell r="B28" t="str">
            <v>EXP-20*10/118*52  63"</v>
          </cell>
          <cell r="M28">
            <v>52.88</v>
          </cell>
          <cell r="N28">
            <v>54.89</v>
          </cell>
        </row>
        <row r="29">
          <cell r="A29">
            <v>528</v>
          </cell>
          <cell r="B29" t="str">
            <v>EXP-20*10/118*52 61.5"</v>
          </cell>
          <cell r="L29">
            <v>50.1</v>
          </cell>
          <cell r="M29">
            <v>50.17</v>
          </cell>
          <cell r="N29">
            <v>53.51</v>
          </cell>
        </row>
        <row r="30">
          <cell r="A30">
            <v>508</v>
          </cell>
          <cell r="B30" t="str">
            <v>EXP-20*16 /128*60 63"</v>
          </cell>
          <cell r="C30">
            <v>50.07</v>
          </cell>
          <cell r="D30">
            <v>47.56</v>
          </cell>
          <cell r="E30">
            <v>49.05</v>
          </cell>
          <cell r="F30">
            <v>46.69</v>
          </cell>
          <cell r="G30">
            <v>47.93</v>
          </cell>
          <cell r="H30">
            <v>48.54</v>
          </cell>
          <cell r="I30">
            <v>48.92</v>
          </cell>
          <cell r="J30">
            <v>49.11</v>
          </cell>
          <cell r="K30">
            <v>51.59</v>
          </cell>
          <cell r="L30">
            <v>47.82</v>
          </cell>
          <cell r="M30">
            <v>47.5</v>
          </cell>
          <cell r="N30">
            <v>53.04</v>
          </cell>
        </row>
        <row r="31">
          <cell r="A31">
            <v>509</v>
          </cell>
          <cell r="B31" t="str">
            <v>EXP-20*16/128*60 47.5"</v>
          </cell>
          <cell r="D31">
            <v>35.590000000000003</v>
          </cell>
          <cell r="E31">
            <v>35.6</v>
          </cell>
        </row>
        <row r="32">
          <cell r="A32">
            <v>518</v>
          </cell>
          <cell r="B32" t="str">
            <v>EXP-20*16/128*60 63"</v>
          </cell>
          <cell r="C32">
            <v>48.99</v>
          </cell>
          <cell r="N32">
            <v>58.71</v>
          </cell>
        </row>
        <row r="33">
          <cell r="A33">
            <v>530</v>
          </cell>
          <cell r="B33" t="str">
            <v>EXP-20*16/128*60 64"</v>
          </cell>
          <cell r="N33">
            <v>58.71</v>
          </cell>
        </row>
        <row r="34">
          <cell r="A34">
            <v>522</v>
          </cell>
          <cell r="B34" t="str">
            <v>EXP-20*20/100*50 63"</v>
          </cell>
          <cell r="G34">
            <v>35.49</v>
          </cell>
          <cell r="H34">
            <v>35.520000000000003</v>
          </cell>
        </row>
        <row r="35">
          <cell r="A35">
            <v>525</v>
          </cell>
          <cell r="B35" t="str">
            <v>EXP-20*20/108*56 65"</v>
          </cell>
          <cell r="J35">
            <v>47.35</v>
          </cell>
        </row>
        <row r="36">
          <cell r="A36">
            <v>502</v>
          </cell>
          <cell r="B36" t="str">
            <v>EXP-20*20/108*58 63"</v>
          </cell>
          <cell r="C36">
            <v>41.27</v>
          </cell>
          <cell r="G36">
            <v>40.450000000000003</v>
          </cell>
          <cell r="I36">
            <v>43.13</v>
          </cell>
          <cell r="J36">
            <v>43.13</v>
          </cell>
          <cell r="K36">
            <v>41.55</v>
          </cell>
          <cell r="L36">
            <v>45.79</v>
          </cell>
          <cell r="M36">
            <v>40.64</v>
          </cell>
          <cell r="N36">
            <v>43.45</v>
          </cell>
        </row>
        <row r="37">
          <cell r="A37">
            <v>510</v>
          </cell>
          <cell r="B37" t="str">
            <v>EXP-20*20/108/50 51"</v>
          </cell>
          <cell r="D37">
            <v>34.729999999999997</v>
          </cell>
        </row>
        <row r="38">
          <cell r="A38">
            <v>503</v>
          </cell>
          <cell r="B38" t="str">
            <v>EXP20*20/60*60 102"1/1</v>
          </cell>
          <cell r="D38">
            <v>48.04</v>
          </cell>
          <cell r="E38">
            <v>47.84</v>
          </cell>
          <cell r="F38">
            <v>48.52</v>
          </cell>
          <cell r="K38">
            <v>46.33</v>
          </cell>
          <cell r="L38">
            <v>46.45</v>
          </cell>
        </row>
        <row r="39">
          <cell r="A39">
            <v>507</v>
          </cell>
          <cell r="B39" t="str">
            <v>EXP20*20/60*60 104"</v>
          </cell>
          <cell r="E39">
            <v>48.51</v>
          </cell>
          <cell r="F39">
            <v>47.69</v>
          </cell>
        </row>
        <row r="40">
          <cell r="A40">
            <v>501</v>
          </cell>
          <cell r="B40" t="str">
            <v>EXP-20*20/60*60 116"</v>
          </cell>
          <cell r="K40">
            <v>48.64</v>
          </cell>
        </row>
        <row r="41">
          <cell r="A41">
            <v>524</v>
          </cell>
          <cell r="B41" t="str">
            <v>EXP-24*16/122*48 100"</v>
          </cell>
          <cell r="H41">
            <v>60.44</v>
          </cell>
          <cell r="I41">
            <v>63.6</v>
          </cell>
          <cell r="J41">
            <v>59.09</v>
          </cell>
        </row>
        <row r="42">
          <cell r="A42">
            <v>519</v>
          </cell>
          <cell r="B42" t="str">
            <v>EXP-24*16/122*48 102"</v>
          </cell>
          <cell r="F42">
            <v>63.72</v>
          </cell>
          <cell r="G42">
            <v>61.95</v>
          </cell>
          <cell r="J42">
            <v>68.98</v>
          </cell>
          <cell r="L42">
            <v>65.03</v>
          </cell>
          <cell r="N42">
            <v>65.319999999999993</v>
          </cell>
        </row>
        <row r="43">
          <cell r="A43">
            <v>520</v>
          </cell>
          <cell r="B43" t="str">
            <v>EXP-24*16/122*48 102"T</v>
          </cell>
          <cell r="F43">
            <v>61.68</v>
          </cell>
          <cell r="G43">
            <v>62.46</v>
          </cell>
          <cell r="H43">
            <v>62.46</v>
          </cell>
          <cell r="K43">
            <v>64.42</v>
          </cell>
        </row>
        <row r="44">
          <cell r="A44">
            <v>523</v>
          </cell>
          <cell r="B44" t="str">
            <v>EXP-24*16/122*48 72"</v>
          </cell>
          <cell r="H44">
            <v>45.63</v>
          </cell>
          <cell r="I44">
            <v>45.5</v>
          </cell>
          <cell r="J44">
            <v>45.47</v>
          </cell>
          <cell r="M44">
            <v>45.04</v>
          </cell>
        </row>
        <row r="45">
          <cell r="A45">
            <v>516</v>
          </cell>
          <cell r="B45" t="str">
            <v>EXP-30*30 / 76*68 100"</v>
          </cell>
          <cell r="C45">
            <v>41.42</v>
          </cell>
        </row>
        <row r="46">
          <cell r="A46">
            <v>529</v>
          </cell>
          <cell r="B46" t="str">
            <v>EXP-30*30/*68*68 102"</v>
          </cell>
          <cell r="N46">
            <v>47.69</v>
          </cell>
        </row>
        <row r="47">
          <cell r="A47">
            <v>515</v>
          </cell>
          <cell r="B47" t="str">
            <v>EXP-30*30/130*70 63"</v>
          </cell>
          <cell r="L47">
            <v>44.53</v>
          </cell>
          <cell r="M47">
            <v>44.99</v>
          </cell>
        </row>
      </sheetData>
      <sheetData sheetId="1"/>
      <sheetData sheetId="2"/>
      <sheetData sheetId="3"/>
      <sheetData sheetId="4"/>
      <sheetData sheetId="5"/>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chanical"/>
      <sheetName val="Electrical"/>
      <sheetName val="Air Compressor"/>
      <sheetName val="Boiler House"/>
      <sheetName val="Air Conditioner"/>
      <sheetName val="POWER HOUSE"/>
      <sheetName val="WWTP"/>
      <sheetName val="P&amp;L1"/>
      <sheetName val="Income Statement"/>
      <sheetName val="Gas Break Up(Annex-E)"/>
      <sheetName val="ELEC. METER READINGS(Annex-A)"/>
      <sheetName val="Steam Generation(Annex-D)"/>
      <sheetName val="Hot Water( Annex-G)"/>
      <sheetName val="Bill"/>
    </sheetNames>
    <sheetDataSet>
      <sheetData sheetId="0" refreshError="1">
        <row r="32">
          <cell r="D32">
            <v>382050.695084406</v>
          </cell>
        </row>
        <row r="34">
          <cell r="L34">
            <v>44846.365484816954</v>
          </cell>
        </row>
      </sheetData>
      <sheetData sheetId="1"/>
      <sheetData sheetId="2" refreshError="1">
        <row r="32">
          <cell r="D32">
            <v>1727386</v>
          </cell>
        </row>
      </sheetData>
      <sheetData sheetId="3"/>
      <sheetData sheetId="4" refreshError="1">
        <row r="33">
          <cell r="D33">
            <v>1205945.8839895467</v>
          </cell>
        </row>
      </sheetData>
      <sheetData sheetId="5"/>
      <sheetData sheetId="6" refreshError="1">
        <row r="28">
          <cell r="D28">
            <v>48643.938359799664</v>
          </cell>
        </row>
        <row r="30">
          <cell r="D30">
            <v>2904</v>
          </cell>
        </row>
      </sheetData>
      <sheetData sheetId="7" refreshError="1"/>
      <sheetData sheetId="8" refreshError="1"/>
      <sheetData sheetId="9"/>
      <sheetData sheetId="10" refreshError="1"/>
      <sheetData sheetId="11"/>
      <sheetData sheetId="12"/>
      <sheetData sheetId="13"/>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kage98"/>
      <sheetName val="Cashflow"/>
      <sheetName val="CF working"/>
      <sheetName val="CC Wise"/>
      <sheetName val="Prdct Wise"/>
      <sheetName val="Spndl Rtr"/>
      <sheetName val="Product Reference Tables"/>
      <sheetName val="Pricing Inputs"/>
      <sheetName val="Financial Inputs"/>
      <sheetName val="Product DB"/>
      <sheetName val="General Inputs"/>
      <sheetName val="Variables"/>
      <sheetName val="Misc Equipment"/>
      <sheetName val="Other HW"/>
      <sheetName val="Price Config ( Product )"/>
      <sheetName val="Price Config ( Service )"/>
      <sheetName val="BTS Other"/>
      <sheetName val="Services DB"/>
      <sheetName val="SGSN Capacity Model Ref"/>
      <sheetName val="CF_working"/>
      <sheetName val="CC_Wise"/>
      <sheetName val="Prdct_Wise"/>
      <sheetName val="Spndl_Rtr"/>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V"/>
      <sheetName val="Defered Tax"/>
      <sheetName val="Current Tax"/>
      <sheetName val="Accounts Dec 2003"/>
      <sheetName val="ADD TAXDEP  FIG"/>
      <sheetName val="DELETIONS"/>
      <sheetName val="Calc. of WDV"/>
      <sheetName val="ADDITIONS"/>
      <sheetName val="Expensive Cars"/>
      <sheetName val="LAND LAB EQUIP"/>
      <sheetName val="Factory Workshop Bldg"/>
      <sheetName val="Building Others"/>
      <sheetName val="furniture"/>
      <sheetName val="Heavy vehicles"/>
      <sheetName val="M. Cars"/>
      <sheetName val="Macninery Used in Pakistan"/>
      <sheetName val="Machinery New in Pakistan"/>
      <sheetName val="Others"/>
      <sheetName val="Computers"/>
      <sheetName val="LAND"/>
      <sheetName val="tax"/>
    </sheetNames>
    <sheetDataSet>
      <sheetData sheetId="0" refreshError="1"/>
      <sheetData sheetId="1" refreshError="1"/>
      <sheetData sheetId="2"/>
      <sheetData sheetId="3" refreshError="1"/>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L"/>
      <sheetName val="Equity"/>
      <sheetName val="GD"/>
      <sheetName val="GE"/>
      <sheetName val="GF"/>
      <sheetName val="GG"/>
      <sheetName val="P&amp;L-QTR"/>
      <sheetName val="GD-QTR"/>
      <sheetName val="GE-QTR"/>
      <sheetName val="GF-QTR"/>
      <sheetName val="CF"/>
      <sheetName val="Notes"/>
      <sheetName val="Adjustment"/>
      <sheetName val="Equity (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F.A."/>
      <sheetName val="Daily_Report"/>
      <sheetName val="DB_FS"/>
      <sheetName val="Input"/>
      <sheetName val="DS_details"/>
      <sheetName val="Output"/>
      <sheetName val="WVG_prd_db1"/>
      <sheetName val="CC Wise"/>
      <sheetName val="Prdct Wise"/>
      <sheetName val="Spndl Rtr"/>
      <sheetName val="Assets schedul"/>
      <sheetName val="Currency"/>
      <sheetName val="DropDown"/>
      <sheetName val="Cutt"/>
      <sheetName val="WORKING FOR SJV"/>
      <sheetName val="JUN-08"/>
      <sheetName val="DEC-08"/>
      <sheetName val="FINAL SELLING"/>
      <sheetName val="GROUP"/>
      <sheetName val="Account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EX-091"/>
      <sheetName val="AFL-596"/>
      <sheetName val="ADR-605"/>
    </sheetNames>
    <sheetDataSet>
      <sheetData sheetId="0">
        <row r="6">
          <cell r="D6">
            <v>994500</v>
          </cell>
        </row>
        <row r="7">
          <cell r="D7">
            <v>0.11</v>
          </cell>
        </row>
        <row r="8">
          <cell r="D8">
            <v>4</v>
          </cell>
        </row>
        <row r="10">
          <cell r="D10">
            <v>37746</v>
          </cell>
        </row>
        <row r="18">
          <cell r="I18">
            <v>969030</v>
          </cell>
        </row>
        <row r="19">
          <cell r="I19">
            <v>952443</v>
          </cell>
        </row>
        <row r="20">
          <cell r="I20">
            <v>935704</v>
          </cell>
        </row>
        <row r="21">
          <cell r="I21">
            <v>918811</v>
          </cell>
        </row>
        <row r="22">
          <cell r="I22">
            <v>901763</v>
          </cell>
        </row>
        <row r="23">
          <cell r="I23">
            <v>884559</v>
          </cell>
        </row>
        <row r="24">
          <cell r="I24">
            <v>867197</v>
          </cell>
        </row>
        <row r="25">
          <cell r="I25">
            <v>849676</v>
          </cell>
        </row>
        <row r="26">
          <cell r="I26">
            <v>831995</v>
          </cell>
        </row>
        <row r="27">
          <cell r="I27">
            <v>814152</v>
          </cell>
        </row>
        <row r="28">
          <cell r="I28">
            <v>796145</v>
          </cell>
        </row>
        <row r="29">
          <cell r="I29">
            <v>777973</v>
          </cell>
        </row>
        <row r="30">
          <cell r="I30">
            <v>759634</v>
          </cell>
        </row>
        <row r="31">
          <cell r="I31">
            <v>741127</v>
          </cell>
        </row>
        <row r="32">
          <cell r="I32">
            <v>722451</v>
          </cell>
        </row>
        <row r="33">
          <cell r="I33">
            <v>703603</v>
          </cell>
        </row>
        <row r="34">
          <cell r="I34">
            <v>684583</v>
          </cell>
        </row>
        <row r="35">
          <cell r="I35">
            <v>665388</v>
          </cell>
        </row>
        <row r="36">
          <cell r="I36">
            <v>646017</v>
          </cell>
        </row>
        <row r="37">
          <cell r="I37">
            <v>626469</v>
          </cell>
        </row>
        <row r="38">
          <cell r="I38">
            <v>606742</v>
          </cell>
        </row>
        <row r="39">
          <cell r="I39">
            <v>586834</v>
          </cell>
        </row>
        <row r="40">
          <cell r="I40">
            <v>566743</v>
          </cell>
        </row>
        <row r="41">
          <cell r="I41">
            <v>546468</v>
          </cell>
        </row>
        <row r="42">
          <cell r="I42">
            <v>526007</v>
          </cell>
        </row>
        <row r="43">
          <cell r="I43">
            <v>505359</v>
          </cell>
        </row>
        <row r="44">
          <cell r="I44">
            <v>484521</v>
          </cell>
        </row>
        <row r="45">
          <cell r="I45">
            <v>463492</v>
          </cell>
        </row>
        <row r="46">
          <cell r="I46">
            <v>442271</v>
          </cell>
        </row>
        <row r="47">
          <cell r="I47">
            <v>420855</v>
          </cell>
        </row>
        <row r="48">
          <cell r="I48">
            <v>399243</v>
          </cell>
        </row>
        <row r="49">
          <cell r="I49">
            <v>377433</v>
          </cell>
        </row>
        <row r="50">
          <cell r="I50">
            <v>355423</v>
          </cell>
        </row>
        <row r="51">
          <cell r="I51">
            <v>333211</v>
          </cell>
        </row>
        <row r="52">
          <cell r="I52">
            <v>310795</v>
          </cell>
        </row>
        <row r="53">
          <cell r="I53">
            <v>288174</v>
          </cell>
        </row>
        <row r="54">
          <cell r="I54">
            <v>265346</v>
          </cell>
        </row>
        <row r="55">
          <cell r="I55">
            <v>242308</v>
          </cell>
        </row>
        <row r="56">
          <cell r="I56">
            <v>219059</v>
          </cell>
        </row>
        <row r="57">
          <cell r="I57">
            <v>195597</v>
          </cell>
        </row>
        <row r="58">
          <cell r="I58">
            <v>171920</v>
          </cell>
        </row>
        <row r="59">
          <cell r="I59">
            <v>148026</v>
          </cell>
        </row>
        <row r="60">
          <cell r="I60">
            <v>123913</v>
          </cell>
        </row>
        <row r="61">
          <cell r="I61">
            <v>99579</v>
          </cell>
        </row>
        <row r="62">
          <cell r="I62">
            <v>75022</v>
          </cell>
        </row>
        <row r="63">
          <cell r="I63">
            <v>50240</v>
          </cell>
        </row>
        <row r="64">
          <cell r="I64">
            <v>25231</v>
          </cell>
        </row>
        <row r="65">
          <cell r="I65">
            <v>0</v>
          </cell>
        </row>
        <row r="66">
          <cell r="I66">
            <v>0</v>
          </cell>
        </row>
        <row r="67">
          <cell r="I67">
            <v>0</v>
          </cell>
        </row>
        <row r="68">
          <cell r="I68">
            <v>0</v>
          </cell>
        </row>
        <row r="69">
          <cell r="I69">
            <v>0</v>
          </cell>
        </row>
        <row r="70">
          <cell r="I70">
            <v>0</v>
          </cell>
        </row>
        <row r="71">
          <cell r="I71">
            <v>0</v>
          </cell>
        </row>
        <row r="72">
          <cell r="I72">
            <v>0</v>
          </cell>
        </row>
        <row r="73">
          <cell r="I73">
            <v>0</v>
          </cell>
        </row>
        <row r="74">
          <cell r="I74">
            <v>0</v>
          </cell>
        </row>
        <row r="75">
          <cell r="I75">
            <v>0</v>
          </cell>
        </row>
        <row r="76">
          <cell r="I76">
            <v>0</v>
          </cell>
        </row>
        <row r="77">
          <cell r="I77">
            <v>0</v>
          </cell>
        </row>
        <row r="78">
          <cell r="I78">
            <v>0</v>
          </cell>
        </row>
        <row r="79">
          <cell r="I79">
            <v>0</v>
          </cell>
        </row>
        <row r="80">
          <cell r="I80">
            <v>0</v>
          </cell>
        </row>
        <row r="81">
          <cell r="I81">
            <v>0</v>
          </cell>
        </row>
        <row r="82">
          <cell r="I82">
            <v>0</v>
          </cell>
        </row>
        <row r="83">
          <cell r="I83">
            <v>0</v>
          </cell>
        </row>
        <row r="84">
          <cell r="I84">
            <v>0</v>
          </cell>
        </row>
        <row r="85">
          <cell r="I85">
            <v>0</v>
          </cell>
        </row>
        <row r="86">
          <cell r="I86">
            <v>0</v>
          </cell>
        </row>
        <row r="87">
          <cell r="I87">
            <v>0</v>
          </cell>
        </row>
        <row r="88">
          <cell r="I88">
            <v>0</v>
          </cell>
        </row>
        <row r="89">
          <cell r="I89">
            <v>0</v>
          </cell>
        </row>
        <row r="90">
          <cell r="I90">
            <v>0</v>
          </cell>
        </row>
        <row r="91">
          <cell r="I91">
            <v>0</v>
          </cell>
        </row>
        <row r="92">
          <cell r="I92">
            <v>0</v>
          </cell>
        </row>
        <row r="93">
          <cell r="I93">
            <v>0</v>
          </cell>
        </row>
        <row r="94">
          <cell r="I94">
            <v>0</v>
          </cell>
        </row>
        <row r="95">
          <cell r="I95">
            <v>0</v>
          </cell>
        </row>
        <row r="96">
          <cell r="I96">
            <v>0</v>
          </cell>
        </row>
        <row r="97">
          <cell r="I97">
            <v>0</v>
          </cell>
        </row>
        <row r="98">
          <cell r="I98">
            <v>0</v>
          </cell>
        </row>
        <row r="99">
          <cell r="I99">
            <v>0</v>
          </cell>
        </row>
        <row r="100">
          <cell r="I100">
            <v>0</v>
          </cell>
        </row>
        <row r="101">
          <cell r="I101">
            <v>0</v>
          </cell>
        </row>
        <row r="102">
          <cell r="I102">
            <v>0</v>
          </cell>
        </row>
        <row r="103">
          <cell r="I103">
            <v>0</v>
          </cell>
        </row>
        <row r="104">
          <cell r="I104">
            <v>0</v>
          </cell>
        </row>
        <row r="105">
          <cell r="I105">
            <v>0</v>
          </cell>
        </row>
        <row r="106">
          <cell r="I106">
            <v>0</v>
          </cell>
        </row>
        <row r="107">
          <cell r="I107">
            <v>0</v>
          </cell>
        </row>
        <row r="108">
          <cell r="I108">
            <v>0</v>
          </cell>
        </row>
        <row r="109">
          <cell r="I109">
            <v>0</v>
          </cell>
        </row>
        <row r="110">
          <cell r="I110">
            <v>0</v>
          </cell>
        </row>
        <row r="111">
          <cell r="I111">
            <v>0</v>
          </cell>
        </row>
        <row r="112">
          <cell r="I112">
            <v>0</v>
          </cell>
        </row>
        <row r="113">
          <cell r="I113">
            <v>0</v>
          </cell>
        </row>
        <row r="114">
          <cell r="I114">
            <v>0</v>
          </cell>
        </row>
        <row r="115">
          <cell r="I115">
            <v>0</v>
          </cell>
        </row>
        <row r="116">
          <cell r="I116">
            <v>0</v>
          </cell>
        </row>
        <row r="117">
          <cell r="I117">
            <v>0</v>
          </cell>
        </row>
        <row r="118">
          <cell r="I118">
            <v>0</v>
          </cell>
        </row>
        <row r="119">
          <cell r="I119">
            <v>0</v>
          </cell>
        </row>
        <row r="120">
          <cell r="I120">
            <v>0</v>
          </cell>
        </row>
        <row r="121">
          <cell r="I121">
            <v>0</v>
          </cell>
        </row>
        <row r="122">
          <cell r="I122">
            <v>0</v>
          </cell>
        </row>
        <row r="123">
          <cell r="I123">
            <v>0</v>
          </cell>
        </row>
        <row r="124">
          <cell r="I124">
            <v>0</v>
          </cell>
        </row>
        <row r="125">
          <cell r="I125">
            <v>0</v>
          </cell>
        </row>
        <row r="126">
          <cell r="I126">
            <v>0</v>
          </cell>
        </row>
        <row r="127">
          <cell r="I127">
            <v>0</v>
          </cell>
        </row>
        <row r="128">
          <cell r="I128">
            <v>0</v>
          </cell>
        </row>
        <row r="129">
          <cell r="I129">
            <v>0</v>
          </cell>
        </row>
        <row r="130">
          <cell r="I130">
            <v>0</v>
          </cell>
        </row>
        <row r="131">
          <cell r="I131">
            <v>0</v>
          </cell>
        </row>
        <row r="132">
          <cell r="I132">
            <v>0</v>
          </cell>
        </row>
        <row r="133">
          <cell r="I133">
            <v>0</v>
          </cell>
        </row>
        <row r="134">
          <cell r="I134">
            <v>0</v>
          </cell>
        </row>
        <row r="135">
          <cell r="I135">
            <v>0</v>
          </cell>
        </row>
        <row r="136">
          <cell r="I136">
            <v>0</v>
          </cell>
        </row>
        <row r="137">
          <cell r="I137">
            <v>0</v>
          </cell>
        </row>
        <row r="138">
          <cell r="I138">
            <v>0</v>
          </cell>
        </row>
        <row r="139">
          <cell r="I139">
            <v>0</v>
          </cell>
        </row>
        <row r="140">
          <cell r="I140">
            <v>0</v>
          </cell>
        </row>
        <row r="141">
          <cell r="I141">
            <v>0</v>
          </cell>
        </row>
        <row r="142">
          <cell r="I142">
            <v>0</v>
          </cell>
        </row>
        <row r="143">
          <cell r="I143">
            <v>0</v>
          </cell>
        </row>
        <row r="144">
          <cell r="I144">
            <v>0</v>
          </cell>
        </row>
        <row r="145">
          <cell r="I145">
            <v>0</v>
          </cell>
        </row>
        <row r="146">
          <cell r="I146">
            <v>0</v>
          </cell>
        </row>
        <row r="147">
          <cell r="I147">
            <v>0</v>
          </cell>
        </row>
        <row r="148">
          <cell r="I148">
            <v>0</v>
          </cell>
        </row>
        <row r="149">
          <cell r="I149">
            <v>0</v>
          </cell>
        </row>
        <row r="150">
          <cell r="I150">
            <v>0</v>
          </cell>
        </row>
        <row r="151">
          <cell r="I151">
            <v>0</v>
          </cell>
        </row>
        <row r="152">
          <cell r="I152">
            <v>0</v>
          </cell>
        </row>
        <row r="153">
          <cell r="I153">
            <v>0</v>
          </cell>
        </row>
        <row r="154">
          <cell r="I154">
            <v>0</v>
          </cell>
        </row>
        <row r="155">
          <cell r="I155">
            <v>0</v>
          </cell>
        </row>
        <row r="156">
          <cell r="I156">
            <v>0</v>
          </cell>
        </row>
        <row r="157">
          <cell r="I157">
            <v>0</v>
          </cell>
        </row>
        <row r="158">
          <cell r="I158">
            <v>0</v>
          </cell>
        </row>
        <row r="159">
          <cell r="I159">
            <v>0</v>
          </cell>
        </row>
        <row r="160">
          <cell r="I160">
            <v>0</v>
          </cell>
        </row>
        <row r="161">
          <cell r="I161">
            <v>0</v>
          </cell>
        </row>
        <row r="162">
          <cell r="I162">
            <v>0</v>
          </cell>
        </row>
        <row r="163">
          <cell r="I163">
            <v>0</v>
          </cell>
        </row>
        <row r="164">
          <cell r="I164">
            <v>0</v>
          </cell>
        </row>
        <row r="165">
          <cell r="I165">
            <v>0</v>
          </cell>
        </row>
        <row r="166">
          <cell r="I166">
            <v>0</v>
          </cell>
        </row>
        <row r="167">
          <cell r="I167">
            <v>0</v>
          </cell>
        </row>
        <row r="168">
          <cell r="I168">
            <v>0</v>
          </cell>
        </row>
        <row r="169">
          <cell r="I169">
            <v>0</v>
          </cell>
        </row>
        <row r="170">
          <cell r="I170">
            <v>0</v>
          </cell>
        </row>
        <row r="171">
          <cell r="I171">
            <v>0</v>
          </cell>
        </row>
        <row r="172">
          <cell r="I172">
            <v>0</v>
          </cell>
        </row>
        <row r="173">
          <cell r="I173">
            <v>0</v>
          </cell>
        </row>
        <row r="174">
          <cell r="I174">
            <v>0</v>
          </cell>
        </row>
        <row r="175">
          <cell r="I175">
            <v>0</v>
          </cell>
        </row>
        <row r="176">
          <cell r="I176">
            <v>0</v>
          </cell>
        </row>
        <row r="177">
          <cell r="I177">
            <v>0</v>
          </cell>
        </row>
        <row r="178">
          <cell r="I178">
            <v>0</v>
          </cell>
        </row>
        <row r="179">
          <cell r="I179">
            <v>0</v>
          </cell>
        </row>
        <row r="180">
          <cell r="I180">
            <v>0</v>
          </cell>
        </row>
        <row r="181">
          <cell r="I181">
            <v>0</v>
          </cell>
        </row>
        <row r="182">
          <cell r="I182">
            <v>0</v>
          </cell>
        </row>
        <row r="183">
          <cell r="I183">
            <v>0</v>
          </cell>
        </row>
        <row r="184">
          <cell r="I184">
            <v>0</v>
          </cell>
        </row>
        <row r="185">
          <cell r="I185">
            <v>0</v>
          </cell>
        </row>
        <row r="186">
          <cell r="I186">
            <v>0</v>
          </cell>
        </row>
        <row r="187">
          <cell r="I187">
            <v>0</v>
          </cell>
        </row>
        <row r="188">
          <cell r="I188">
            <v>0</v>
          </cell>
        </row>
        <row r="189">
          <cell r="I189">
            <v>0</v>
          </cell>
        </row>
        <row r="190">
          <cell r="I190">
            <v>0</v>
          </cell>
        </row>
        <row r="191">
          <cell r="I191">
            <v>0</v>
          </cell>
        </row>
        <row r="192">
          <cell r="I192">
            <v>0</v>
          </cell>
        </row>
        <row r="193">
          <cell r="I193">
            <v>0</v>
          </cell>
        </row>
        <row r="194">
          <cell r="I194">
            <v>0</v>
          </cell>
        </row>
        <row r="195">
          <cell r="I195">
            <v>0</v>
          </cell>
        </row>
        <row r="196">
          <cell r="I196">
            <v>0</v>
          </cell>
        </row>
        <row r="197">
          <cell r="I197">
            <v>0</v>
          </cell>
        </row>
        <row r="198">
          <cell r="I198">
            <v>0</v>
          </cell>
        </row>
        <row r="199">
          <cell r="I199">
            <v>0</v>
          </cell>
        </row>
        <row r="200">
          <cell r="I200">
            <v>0</v>
          </cell>
        </row>
        <row r="201">
          <cell r="I201">
            <v>0</v>
          </cell>
        </row>
        <row r="202">
          <cell r="I202">
            <v>0</v>
          </cell>
        </row>
        <row r="203">
          <cell r="I203">
            <v>0</v>
          </cell>
        </row>
        <row r="204">
          <cell r="I204">
            <v>0</v>
          </cell>
        </row>
        <row r="205">
          <cell r="I205">
            <v>0</v>
          </cell>
        </row>
        <row r="206">
          <cell r="I206">
            <v>0</v>
          </cell>
        </row>
        <row r="207">
          <cell r="I207">
            <v>0</v>
          </cell>
        </row>
        <row r="208">
          <cell r="I208">
            <v>0</v>
          </cell>
        </row>
        <row r="209">
          <cell r="I209">
            <v>0</v>
          </cell>
        </row>
        <row r="210">
          <cell r="I210">
            <v>0</v>
          </cell>
        </row>
        <row r="211">
          <cell r="I211">
            <v>0</v>
          </cell>
        </row>
        <row r="212">
          <cell r="I212">
            <v>0</v>
          </cell>
        </row>
        <row r="213">
          <cell r="I213">
            <v>0</v>
          </cell>
        </row>
        <row r="214">
          <cell r="I214">
            <v>0</v>
          </cell>
        </row>
        <row r="215">
          <cell r="I215">
            <v>0</v>
          </cell>
        </row>
        <row r="216">
          <cell r="I216">
            <v>0</v>
          </cell>
        </row>
        <row r="217">
          <cell r="I217">
            <v>0</v>
          </cell>
        </row>
        <row r="218">
          <cell r="I218">
            <v>0</v>
          </cell>
        </row>
        <row r="219">
          <cell r="I219">
            <v>0</v>
          </cell>
        </row>
        <row r="220">
          <cell r="I220">
            <v>0</v>
          </cell>
        </row>
        <row r="221">
          <cell r="I221">
            <v>0</v>
          </cell>
        </row>
        <row r="222">
          <cell r="I222">
            <v>0</v>
          </cell>
        </row>
        <row r="223">
          <cell r="I223">
            <v>0</v>
          </cell>
        </row>
        <row r="224">
          <cell r="I224">
            <v>0</v>
          </cell>
        </row>
        <row r="225">
          <cell r="I225">
            <v>0</v>
          </cell>
        </row>
        <row r="226">
          <cell r="I226">
            <v>0</v>
          </cell>
        </row>
        <row r="227">
          <cell r="I227">
            <v>0</v>
          </cell>
        </row>
        <row r="228">
          <cell r="I228">
            <v>0</v>
          </cell>
        </row>
        <row r="229">
          <cell r="I229">
            <v>0</v>
          </cell>
        </row>
        <row r="230">
          <cell r="I230">
            <v>0</v>
          </cell>
        </row>
        <row r="231">
          <cell r="I231">
            <v>0</v>
          </cell>
        </row>
        <row r="232">
          <cell r="I232">
            <v>0</v>
          </cell>
        </row>
        <row r="233">
          <cell r="I233">
            <v>0</v>
          </cell>
        </row>
        <row r="234">
          <cell r="I234">
            <v>0</v>
          </cell>
        </row>
        <row r="235">
          <cell r="I235">
            <v>0</v>
          </cell>
        </row>
        <row r="236">
          <cell r="I236">
            <v>0</v>
          </cell>
        </row>
        <row r="237">
          <cell r="I237">
            <v>0</v>
          </cell>
        </row>
        <row r="238">
          <cell r="I238">
            <v>0</v>
          </cell>
        </row>
        <row r="239">
          <cell r="I239">
            <v>0</v>
          </cell>
        </row>
        <row r="240">
          <cell r="I240">
            <v>0</v>
          </cell>
        </row>
        <row r="241">
          <cell r="I241">
            <v>0</v>
          </cell>
        </row>
        <row r="242">
          <cell r="I242">
            <v>0</v>
          </cell>
        </row>
        <row r="243">
          <cell r="I243">
            <v>0</v>
          </cell>
        </row>
        <row r="244">
          <cell r="I244">
            <v>0</v>
          </cell>
        </row>
        <row r="245">
          <cell r="I245">
            <v>0</v>
          </cell>
        </row>
        <row r="246">
          <cell r="I246">
            <v>0</v>
          </cell>
        </row>
        <row r="247">
          <cell r="I247">
            <v>0</v>
          </cell>
        </row>
        <row r="248">
          <cell r="I248">
            <v>0</v>
          </cell>
        </row>
        <row r="249">
          <cell r="I249">
            <v>0</v>
          </cell>
        </row>
        <row r="250">
          <cell r="I250">
            <v>0</v>
          </cell>
        </row>
        <row r="251">
          <cell r="I251">
            <v>0</v>
          </cell>
        </row>
        <row r="252">
          <cell r="I252">
            <v>0</v>
          </cell>
        </row>
        <row r="253">
          <cell r="I253">
            <v>0</v>
          </cell>
        </row>
        <row r="254">
          <cell r="I254">
            <v>0</v>
          </cell>
        </row>
        <row r="255">
          <cell r="I255">
            <v>0</v>
          </cell>
        </row>
        <row r="256">
          <cell r="I256">
            <v>0</v>
          </cell>
        </row>
        <row r="257">
          <cell r="I257">
            <v>0</v>
          </cell>
        </row>
        <row r="258">
          <cell r="I258">
            <v>0</v>
          </cell>
        </row>
        <row r="259">
          <cell r="I259">
            <v>0</v>
          </cell>
        </row>
        <row r="260">
          <cell r="I260">
            <v>0</v>
          </cell>
        </row>
        <row r="261">
          <cell r="I261">
            <v>0</v>
          </cell>
        </row>
        <row r="262">
          <cell r="I262">
            <v>0</v>
          </cell>
        </row>
        <row r="263">
          <cell r="I263">
            <v>0</v>
          </cell>
        </row>
        <row r="264">
          <cell r="I264">
            <v>0</v>
          </cell>
        </row>
        <row r="265">
          <cell r="I265">
            <v>0</v>
          </cell>
        </row>
        <row r="266">
          <cell r="I266">
            <v>0</v>
          </cell>
        </row>
        <row r="267">
          <cell r="I267">
            <v>0</v>
          </cell>
        </row>
        <row r="268">
          <cell r="I268">
            <v>0</v>
          </cell>
        </row>
        <row r="269">
          <cell r="I269">
            <v>0</v>
          </cell>
        </row>
        <row r="270">
          <cell r="I270">
            <v>0</v>
          </cell>
        </row>
        <row r="271">
          <cell r="I271">
            <v>0</v>
          </cell>
        </row>
        <row r="272">
          <cell r="I272">
            <v>0</v>
          </cell>
        </row>
        <row r="273">
          <cell r="I273">
            <v>0</v>
          </cell>
        </row>
        <row r="274">
          <cell r="I274">
            <v>0</v>
          </cell>
        </row>
        <row r="275">
          <cell r="I275">
            <v>0</v>
          </cell>
        </row>
        <row r="276">
          <cell r="I276">
            <v>0</v>
          </cell>
        </row>
        <row r="277">
          <cell r="I277">
            <v>0</v>
          </cell>
        </row>
        <row r="278">
          <cell r="I278">
            <v>0</v>
          </cell>
        </row>
        <row r="279">
          <cell r="I279">
            <v>0</v>
          </cell>
        </row>
        <row r="280">
          <cell r="I280">
            <v>0</v>
          </cell>
        </row>
        <row r="281">
          <cell r="I281">
            <v>0</v>
          </cell>
        </row>
        <row r="282">
          <cell r="I282">
            <v>0</v>
          </cell>
        </row>
        <row r="283">
          <cell r="I283">
            <v>0</v>
          </cell>
        </row>
        <row r="284">
          <cell r="I284">
            <v>0</v>
          </cell>
        </row>
        <row r="285">
          <cell r="I285">
            <v>0</v>
          </cell>
        </row>
        <row r="286">
          <cell r="I286">
            <v>0</v>
          </cell>
        </row>
        <row r="287">
          <cell r="I287">
            <v>0</v>
          </cell>
        </row>
        <row r="288">
          <cell r="I288">
            <v>0</v>
          </cell>
        </row>
        <row r="289">
          <cell r="I289">
            <v>0</v>
          </cell>
        </row>
        <row r="290">
          <cell r="I290">
            <v>0</v>
          </cell>
        </row>
        <row r="291">
          <cell r="I291">
            <v>0</v>
          </cell>
        </row>
        <row r="292">
          <cell r="I292">
            <v>0</v>
          </cell>
        </row>
        <row r="293">
          <cell r="I293">
            <v>0</v>
          </cell>
        </row>
        <row r="294">
          <cell r="I294">
            <v>0</v>
          </cell>
        </row>
        <row r="295">
          <cell r="I295">
            <v>0</v>
          </cell>
        </row>
        <row r="296">
          <cell r="I296">
            <v>0</v>
          </cell>
        </row>
        <row r="297">
          <cell r="I297">
            <v>0</v>
          </cell>
        </row>
        <row r="298">
          <cell r="I298">
            <v>0</v>
          </cell>
        </row>
        <row r="299">
          <cell r="I299">
            <v>0</v>
          </cell>
        </row>
        <row r="300">
          <cell r="I300">
            <v>0</v>
          </cell>
        </row>
        <row r="301">
          <cell r="I301">
            <v>0</v>
          </cell>
        </row>
        <row r="302">
          <cell r="I302">
            <v>0</v>
          </cell>
        </row>
        <row r="303">
          <cell r="I303">
            <v>0</v>
          </cell>
        </row>
        <row r="304">
          <cell r="I304">
            <v>0</v>
          </cell>
        </row>
        <row r="305">
          <cell r="I305">
            <v>0</v>
          </cell>
        </row>
        <row r="306">
          <cell r="I306">
            <v>0</v>
          </cell>
        </row>
        <row r="307">
          <cell r="I307">
            <v>0</v>
          </cell>
        </row>
        <row r="308">
          <cell r="I308">
            <v>0</v>
          </cell>
        </row>
        <row r="309">
          <cell r="I309">
            <v>0</v>
          </cell>
        </row>
        <row r="310">
          <cell r="I310">
            <v>0</v>
          </cell>
        </row>
        <row r="311">
          <cell r="I311">
            <v>0</v>
          </cell>
        </row>
        <row r="312">
          <cell r="I312">
            <v>0</v>
          </cell>
        </row>
        <row r="313">
          <cell r="I313">
            <v>0</v>
          </cell>
        </row>
        <row r="314">
          <cell r="I314">
            <v>0</v>
          </cell>
        </row>
        <row r="315">
          <cell r="I315">
            <v>0</v>
          </cell>
        </row>
        <row r="316">
          <cell r="I316">
            <v>0</v>
          </cell>
        </row>
        <row r="317">
          <cell r="I317">
            <v>0</v>
          </cell>
        </row>
        <row r="318">
          <cell r="I318">
            <v>0</v>
          </cell>
        </row>
        <row r="319">
          <cell r="I319">
            <v>0</v>
          </cell>
        </row>
        <row r="320">
          <cell r="I320">
            <v>0</v>
          </cell>
        </row>
        <row r="321">
          <cell r="I321">
            <v>0</v>
          </cell>
        </row>
        <row r="322">
          <cell r="I322">
            <v>0</v>
          </cell>
        </row>
        <row r="323">
          <cell r="I323">
            <v>0</v>
          </cell>
        </row>
        <row r="324">
          <cell r="I324">
            <v>0</v>
          </cell>
        </row>
        <row r="325">
          <cell r="I325">
            <v>0</v>
          </cell>
        </row>
        <row r="326">
          <cell r="I326">
            <v>0</v>
          </cell>
        </row>
        <row r="327">
          <cell r="I327">
            <v>0</v>
          </cell>
        </row>
        <row r="328">
          <cell r="I328">
            <v>0</v>
          </cell>
        </row>
        <row r="329">
          <cell r="I329">
            <v>0</v>
          </cell>
        </row>
        <row r="330">
          <cell r="I330">
            <v>0</v>
          </cell>
        </row>
        <row r="331">
          <cell r="I331">
            <v>0</v>
          </cell>
        </row>
        <row r="332">
          <cell r="I332">
            <v>0</v>
          </cell>
        </row>
        <row r="333">
          <cell r="I333">
            <v>0</v>
          </cell>
        </row>
        <row r="334">
          <cell r="I334">
            <v>0</v>
          </cell>
        </row>
        <row r="335">
          <cell r="I335">
            <v>0</v>
          </cell>
        </row>
        <row r="336">
          <cell r="I336">
            <v>0</v>
          </cell>
        </row>
        <row r="337">
          <cell r="I337">
            <v>0</v>
          </cell>
        </row>
        <row r="338">
          <cell r="I338">
            <v>0</v>
          </cell>
        </row>
        <row r="339">
          <cell r="I339">
            <v>0</v>
          </cell>
        </row>
        <row r="340">
          <cell r="I340">
            <v>0</v>
          </cell>
        </row>
        <row r="341">
          <cell r="I341">
            <v>0</v>
          </cell>
        </row>
        <row r="342">
          <cell r="I342">
            <v>0</v>
          </cell>
        </row>
        <row r="343">
          <cell r="I343">
            <v>0</v>
          </cell>
        </row>
        <row r="344">
          <cell r="I344">
            <v>0</v>
          </cell>
        </row>
        <row r="345">
          <cell r="I345">
            <v>0</v>
          </cell>
        </row>
        <row r="346">
          <cell r="I346">
            <v>0</v>
          </cell>
        </row>
        <row r="347">
          <cell r="I347">
            <v>0</v>
          </cell>
        </row>
        <row r="348">
          <cell r="I348">
            <v>0</v>
          </cell>
        </row>
        <row r="349">
          <cell r="I349">
            <v>0</v>
          </cell>
        </row>
        <row r="350">
          <cell r="I350">
            <v>0</v>
          </cell>
        </row>
        <row r="351">
          <cell r="I351">
            <v>0</v>
          </cell>
        </row>
        <row r="352">
          <cell r="I352">
            <v>0</v>
          </cell>
        </row>
        <row r="353">
          <cell r="I353">
            <v>0</v>
          </cell>
        </row>
        <row r="354">
          <cell r="I354">
            <v>0</v>
          </cell>
        </row>
        <row r="355">
          <cell r="I355">
            <v>0</v>
          </cell>
        </row>
        <row r="356">
          <cell r="I356">
            <v>0</v>
          </cell>
        </row>
        <row r="357">
          <cell r="I357">
            <v>0</v>
          </cell>
        </row>
        <row r="358">
          <cell r="I358">
            <v>0</v>
          </cell>
        </row>
        <row r="359">
          <cell r="I359">
            <v>0</v>
          </cell>
        </row>
        <row r="360">
          <cell r="I360">
            <v>0</v>
          </cell>
        </row>
        <row r="361">
          <cell r="I361">
            <v>0</v>
          </cell>
        </row>
        <row r="362">
          <cell r="I362">
            <v>0</v>
          </cell>
        </row>
        <row r="363">
          <cell r="I363">
            <v>0</v>
          </cell>
        </row>
        <row r="364">
          <cell r="I364">
            <v>0</v>
          </cell>
        </row>
        <row r="365">
          <cell r="I365">
            <v>0</v>
          </cell>
        </row>
        <row r="366">
          <cell r="I366">
            <v>0</v>
          </cell>
        </row>
        <row r="367">
          <cell r="I367">
            <v>0</v>
          </cell>
        </row>
        <row r="368">
          <cell r="I368">
            <v>0</v>
          </cell>
        </row>
        <row r="369">
          <cell r="I369">
            <v>0</v>
          </cell>
        </row>
        <row r="370">
          <cell r="I370">
            <v>0</v>
          </cell>
        </row>
        <row r="371">
          <cell r="I371">
            <v>0</v>
          </cell>
        </row>
        <row r="372">
          <cell r="I372">
            <v>0</v>
          </cell>
        </row>
        <row r="373">
          <cell r="I373">
            <v>0</v>
          </cell>
        </row>
        <row r="374">
          <cell r="I374">
            <v>0</v>
          </cell>
        </row>
        <row r="375">
          <cell r="I375">
            <v>0</v>
          </cell>
        </row>
        <row r="376">
          <cell r="I376">
            <v>0</v>
          </cell>
        </row>
        <row r="377">
          <cell r="I377">
            <v>0</v>
          </cell>
        </row>
      </sheetData>
      <sheetData sheetId="1" refreshError="1"/>
      <sheetData sheetId="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mier"/>
      <sheetName val="B-S(p)"/>
      <sheetName val="Control Sheet"/>
    </sheetNames>
    <sheetDataSet>
      <sheetData sheetId="0" refreshError="1">
        <row r="11">
          <cell r="B11" t="str">
            <v>OPENING BALANCE AS ON OCTOBER 01 ,</v>
          </cell>
        </row>
        <row r="13">
          <cell r="B13" t="str">
            <v xml:space="preserve">AMOUNT CREDITED DURING THE YEAR : </v>
          </cell>
        </row>
        <row r="15">
          <cell r="B15" t="str">
            <v>DATE</v>
          </cell>
          <cell r="C15" t="str">
            <v>VOUCHER</v>
          </cell>
          <cell r="D15" t="str">
            <v>DESCRIPTION</v>
          </cell>
        </row>
        <row r="17">
          <cell r="B17">
            <v>35003</v>
          </cell>
          <cell r="C17" t="str">
            <v>JV 23</v>
          </cell>
          <cell r="D17" t="str">
            <v>EXCESS PREMIUM REFUNDED.</v>
          </cell>
          <cell r="F17">
            <v>10116</v>
          </cell>
        </row>
        <row r="18">
          <cell r="B18">
            <v>35155</v>
          </cell>
          <cell r="C18" t="str">
            <v>JV 80</v>
          </cell>
          <cell r="D18" t="str">
            <v>INSURANCE PREMIUM FM 01-10-95 TO 31-03-96</v>
          </cell>
          <cell r="F18">
            <v>305717</v>
          </cell>
        </row>
        <row r="19">
          <cell r="B19">
            <v>35185</v>
          </cell>
          <cell r="C19" t="str">
            <v>JV 44</v>
          </cell>
          <cell r="D19" t="str">
            <v>INSURANCCE PREMIUM FM 01-04-96 TO 30-09-96</v>
          </cell>
          <cell r="F19">
            <v>305717</v>
          </cell>
        </row>
        <row r="22">
          <cell r="B22" t="str">
            <v xml:space="preserve">AMOUNT DEBITED DURING THE YEAR : </v>
          </cell>
        </row>
        <row r="23">
          <cell r="B23">
            <v>35266</v>
          </cell>
          <cell r="C23" t="str">
            <v>JV 45</v>
          </cell>
          <cell r="D23" t="str">
            <v>CLAIM OF FDR-4160.</v>
          </cell>
          <cell r="F23">
            <v>31510</v>
          </cell>
        </row>
        <row r="24">
          <cell r="B24">
            <v>34977</v>
          </cell>
          <cell r="C24" t="str">
            <v>JV 04</v>
          </cell>
          <cell r="D24" t="str">
            <v>CH # 723511 PAID FOR INSURANCE PREMIUM</v>
          </cell>
          <cell r="F24">
            <v>543844</v>
          </cell>
        </row>
        <row r="25">
          <cell r="B25">
            <v>35033</v>
          </cell>
          <cell r="C25" t="str">
            <v>JV 28</v>
          </cell>
          <cell r="D25" t="str">
            <v>CH # 727148 PAID FOR INSURANCE PREMIUM</v>
          </cell>
          <cell r="F25">
            <v>575706</v>
          </cell>
        </row>
        <row r="26">
          <cell r="B26">
            <v>35266</v>
          </cell>
          <cell r="C26" t="str">
            <v>JV 45</v>
          </cell>
          <cell r="D26" t="str">
            <v>CLAIM OF FDR-4160.</v>
          </cell>
          <cell r="F26">
            <v>17548</v>
          </cell>
        </row>
      </sheetData>
      <sheetData sheetId="1" refreshError="1"/>
      <sheetData sheetId="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Menu"/>
      <sheetName val="New Code Entry "/>
      <sheetName val="Data Entry "/>
      <sheetName val="Voucher Printing "/>
      <sheetName val="Ledger "/>
      <sheetName val="Receipt Voucher"/>
      <sheetName val="Trial Balance"/>
      <sheetName val="Period Wise Trial Balance"/>
      <sheetName val="B.SHEET"/>
      <sheetName val="P &amp; L"/>
      <sheetName val="CASH FLOW"/>
      <sheetName val="S.C.E."/>
      <sheetName val="F.A.SCH."/>
      <sheetName val="NOTES"/>
      <sheetName val="F.INST."/>
      <sheetName val="ALLOCATION"/>
      <sheetName val="DEALERS"/>
      <sheetName val="COVER"/>
      <sheetName val="OTHER CHR."/>
      <sheetName val="WAR. PRO."/>
      <sheetName val="Computation of taxatoin"/>
      <sheetName val="F.A.SCH. (2)"/>
      <sheetName val="Tax Depreciation Schedule"/>
      <sheetName val="P &amp; Loss"/>
      <sheetName val="Tax Provision"/>
      <sheetName val="Deferred Taxation"/>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Cont"/>
      <sheetName val="Mst"/>
      <sheetName val="Ch"/>
      <sheetName val="P&amp;L"/>
      <sheetName val="Avsb"/>
      <sheetName val="P&amp;L (2)"/>
      <sheetName val="ES"/>
      <sheetName val="Cal"/>
      <sheetName val="MS"/>
      <sheetName val="Sales"/>
      <sheetName val="Anal"/>
      <sheetName val="AvB"/>
      <sheetName val="CVP"/>
      <sheetName val="PP"/>
      <sheetName val="Yrn"/>
      <sheetName val="Fab"/>
      <sheetName val="Gmts"/>
      <sheetName val="Cst"/>
      <sheetName val="BE"/>
      <sheetName val="CGEL"/>
      <sheetName val="Module1"/>
      <sheetName val="Module2"/>
      <sheetName val="Module6"/>
      <sheetName val="Module3"/>
      <sheetName val="Module7"/>
      <sheetName val="P_L"/>
      <sheetName val="Main 01-02"/>
    </sheetNames>
    <sheetDataSet>
      <sheetData sheetId="0" refreshError="1"/>
      <sheetData sheetId="1" refreshError="1"/>
      <sheetData sheetId="2" refreshError="1">
        <row r="1">
          <cell r="I1">
            <v>45.256666666666661</v>
          </cell>
        </row>
        <row r="65">
          <cell r="C65">
            <v>1</v>
          </cell>
        </row>
        <row r="66">
          <cell r="F66">
            <v>1</v>
          </cell>
          <cell r="G66">
            <v>1</v>
          </cell>
          <cell r="H66">
            <v>1</v>
          </cell>
          <cell r="I66">
            <v>1</v>
          </cell>
          <cell r="K66">
            <v>1</v>
          </cell>
          <cell r="L66">
            <v>1</v>
          </cell>
          <cell r="M66">
            <v>1</v>
          </cell>
          <cell r="N66">
            <v>1</v>
          </cell>
          <cell r="O66">
            <v>1</v>
          </cell>
          <cell r="P66">
            <v>1</v>
          </cell>
          <cell r="Q66">
            <v>1</v>
          </cell>
          <cell r="R66">
            <v>1</v>
          </cell>
          <cell r="S66">
            <v>1</v>
          </cell>
          <cell r="T66">
            <v>1</v>
          </cell>
          <cell r="U66">
            <v>1</v>
          </cell>
          <cell r="V66">
            <v>1</v>
          </cell>
          <cell r="W66">
            <v>1</v>
          </cell>
          <cell r="X66">
            <v>1</v>
          </cell>
          <cell r="Y66">
            <v>1</v>
          </cell>
          <cell r="Z66">
            <v>1</v>
          </cell>
          <cell r="AA66">
            <v>1</v>
          </cell>
          <cell r="AB66">
            <v>1</v>
          </cell>
          <cell r="AC66">
            <v>1</v>
          </cell>
          <cell r="AD66">
            <v>1</v>
          </cell>
          <cell r="AE66">
            <v>1</v>
          </cell>
          <cell r="AF66">
            <v>1</v>
          </cell>
          <cell r="AG66">
            <v>1</v>
          </cell>
          <cell r="AH66">
            <v>1</v>
          </cell>
          <cell r="AI66">
            <v>1</v>
          </cell>
          <cell r="AJ66">
            <v>1</v>
          </cell>
          <cell r="AK66">
            <v>1</v>
          </cell>
          <cell r="AL66">
            <v>1</v>
          </cell>
          <cell r="AM66">
            <v>1</v>
          </cell>
          <cell r="AN66">
            <v>1</v>
          </cell>
          <cell r="AO66">
            <v>1</v>
          </cell>
          <cell r="AP66">
            <v>1</v>
          </cell>
          <cell r="AQ66">
            <v>1</v>
          </cell>
          <cell r="AR66">
            <v>1</v>
          </cell>
          <cell r="AS66">
            <v>1</v>
          </cell>
          <cell r="AT66">
            <v>1</v>
          </cell>
          <cell r="AU66">
            <v>1</v>
          </cell>
          <cell r="AV66">
            <v>1</v>
          </cell>
          <cell r="AW66">
            <v>1</v>
          </cell>
          <cell r="AX66">
            <v>1</v>
          </cell>
          <cell r="AY66">
            <v>1</v>
          </cell>
          <cell r="AZ66">
            <v>1</v>
          </cell>
          <cell r="BA66">
            <v>1</v>
          </cell>
        </row>
        <row r="69">
          <cell r="F69">
            <v>1</v>
          </cell>
        </row>
      </sheetData>
      <sheetData sheetId="3" refreshError="1"/>
      <sheetData sheetId="4" refreshError="1">
        <row r="3">
          <cell r="D3">
            <v>-1074.4000000000001</v>
          </cell>
          <cell r="E3">
            <v>-1518</v>
          </cell>
          <cell r="AB3" t="e">
            <v>#DIV/0!</v>
          </cell>
          <cell r="AD3">
            <v>-1599.74</v>
          </cell>
          <cell r="AR3">
            <v>-47.639000000000003</v>
          </cell>
          <cell r="BE3">
            <v>-149.69399999999999</v>
          </cell>
        </row>
        <row r="4">
          <cell r="E4">
            <v>1623.9</v>
          </cell>
          <cell r="AB4" t="e">
            <v>#DIV/0!</v>
          </cell>
          <cell r="AD4">
            <v>1332.7</v>
          </cell>
          <cell r="AR4">
            <v>94.656000000000006</v>
          </cell>
          <cell r="BE4">
            <v>144.352</v>
          </cell>
        </row>
        <row r="5">
          <cell r="E5">
            <v>-53.5</v>
          </cell>
          <cell r="AB5" t="e">
            <v>#DIV/0!</v>
          </cell>
          <cell r="AD5">
            <v>-55.56</v>
          </cell>
          <cell r="AR5">
            <v>-2.7930000000000001</v>
          </cell>
          <cell r="BE5">
            <v>0</v>
          </cell>
        </row>
        <row r="6">
          <cell r="E6">
            <v>52.4</v>
          </cell>
        </row>
        <row r="7">
          <cell r="E7">
            <v>206.9</v>
          </cell>
          <cell r="AB7" t="e">
            <v>#DIV/0!</v>
          </cell>
          <cell r="AD7">
            <v>391.31</v>
          </cell>
          <cell r="AR7">
            <v>13.935</v>
          </cell>
          <cell r="BE7">
            <v>8.4920000000000009</v>
          </cell>
        </row>
        <row r="8">
          <cell r="E8">
            <v>259.2</v>
          </cell>
        </row>
        <row r="9">
          <cell r="E9">
            <v>-41.7</v>
          </cell>
          <cell r="AB9" t="e">
            <v>#DIV/0!</v>
          </cell>
          <cell r="AD9">
            <v>-31.772999999999996</v>
          </cell>
          <cell r="AR9">
            <v>1.0309999999999999</v>
          </cell>
          <cell r="BE9">
            <v>-4.8789999999999987</v>
          </cell>
        </row>
        <row r="10">
          <cell r="E10">
            <v>0</v>
          </cell>
          <cell r="AB10" t="e">
            <v>#DIV/0!</v>
          </cell>
          <cell r="AD10">
            <v>0</v>
          </cell>
          <cell r="AR10">
            <v>0</v>
          </cell>
          <cell r="BE10">
            <v>0</v>
          </cell>
        </row>
        <row r="11">
          <cell r="E11">
            <v>217.5</v>
          </cell>
        </row>
        <row r="12">
          <cell r="E12">
            <v>406.6</v>
          </cell>
          <cell r="AB12" t="e">
            <v>#DIV/0!</v>
          </cell>
          <cell r="AD12">
            <v>484.08</v>
          </cell>
          <cell r="AR12">
            <v>-3.9319999999999999</v>
          </cell>
          <cell r="BE12">
            <v>44.162999999999997</v>
          </cell>
        </row>
        <row r="13">
          <cell r="E13">
            <v>624.20000000000005</v>
          </cell>
        </row>
        <row r="14">
          <cell r="E14">
            <v>1</v>
          </cell>
          <cell r="AB14" t="e">
            <v>#DIV/0!</v>
          </cell>
          <cell r="AD14">
            <v>0</v>
          </cell>
          <cell r="AR14">
            <v>0</v>
          </cell>
          <cell r="BE14">
            <v>0</v>
          </cell>
        </row>
        <row r="15">
          <cell r="E15">
            <v>625.1</v>
          </cell>
        </row>
        <row r="16">
          <cell r="E16">
            <v>0</v>
          </cell>
          <cell r="AB16" t="e">
            <v>#DIV/0!</v>
          </cell>
          <cell r="AD16">
            <v>0</v>
          </cell>
          <cell r="AR16">
            <v>12.944000000000004</v>
          </cell>
          <cell r="BE16">
            <v>0</v>
          </cell>
        </row>
        <row r="17">
          <cell r="E17">
            <v>625.1</v>
          </cell>
        </row>
        <row r="40">
          <cell r="D40">
            <v>1</v>
          </cell>
        </row>
      </sheetData>
      <sheetData sheetId="5" refreshError="1">
        <row r="79">
          <cell r="M79">
            <v>1</v>
          </cell>
          <cell r="O79">
            <v>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sheetData sheetId="27"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P-YRN"/>
      <sheetName val="SUMMARY"/>
      <sheetName val="Premier"/>
      <sheetName val="ESML_9495"/>
      <sheetName val="Ex-stock"/>
      <sheetName val="ESML_9394"/>
      <sheetName val="Wages"/>
    </sheetNames>
    <sheetDataSet>
      <sheetData sheetId="0"/>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ESML_9394"/>
      <sheetName val="ESML_9394 (2)"/>
    </sheetNames>
    <sheetDataSet>
      <sheetData sheetId="0"/>
      <sheetData sheetId="1">
        <row r="3">
          <cell r="AH3" t="str">
            <v>RECONCILIATION OF RAW MATERIAL</v>
          </cell>
        </row>
        <row r="4">
          <cell r="AH4" t="str">
            <v>FOR THE YEAR ENDED 1993-94</v>
          </cell>
        </row>
        <row r="8">
          <cell r="AJ8" t="str">
            <v>NO OF BALES</v>
          </cell>
          <cell r="AL8" t="str">
            <v>VALUE</v>
          </cell>
        </row>
        <row r="10">
          <cell r="AH10" t="str">
            <v>OPENING STOCK</v>
          </cell>
          <cell r="AJ10">
            <v>498</v>
          </cell>
          <cell r="AL10">
            <v>2192833</v>
          </cell>
        </row>
        <row r="11">
          <cell r="AH11" t="str">
            <v>PURCHASED</v>
          </cell>
        </row>
        <row r="12">
          <cell r="AJ12" t="str">
            <v/>
          </cell>
        </row>
        <row r="13">
          <cell r="AI13" t="str">
            <v>LOCAL</v>
          </cell>
          <cell r="AJ13">
            <v>50262</v>
          </cell>
          <cell r="AK13">
            <v>285950516</v>
          </cell>
        </row>
        <row r="14">
          <cell r="AJ14">
            <v>1455</v>
          </cell>
          <cell r="AK14">
            <v>10380368</v>
          </cell>
        </row>
        <row r="15">
          <cell r="AJ15">
            <v>588</v>
          </cell>
          <cell r="AK15">
            <v>9949085</v>
          </cell>
        </row>
        <row r="16">
          <cell r="AK16">
            <v>55318257</v>
          </cell>
        </row>
        <row r="17">
          <cell r="AK17" t="str">
            <v/>
          </cell>
          <cell r="AL17">
            <v>361598226</v>
          </cell>
        </row>
        <row r="18">
          <cell r="AJ18" t="str">
            <v>-</v>
          </cell>
          <cell r="AK18" t="str">
            <v/>
          </cell>
          <cell r="AL18" t="str">
            <v>-</v>
          </cell>
        </row>
        <row r="19">
          <cell r="AJ19">
            <v>52803</v>
          </cell>
          <cell r="AL19">
            <v>363791059</v>
          </cell>
        </row>
        <row r="21">
          <cell r="AH21" t="str">
            <v>LESS:</v>
          </cell>
        </row>
        <row r="22">
          <cell r="AI22" t="str">
            <v>CLOSING STOCK</v>
          </cell>
          <cell r="AJ22">
            <v>3327</v>
          </cell>
          <cell r="AL22">
            <v>42732821</v>
          </cell>
        </row>
        <row r="24">
          <cell r="AJ24" t="str">
            <v>-</v>
          </cell>
          <cell r="AL24" t="str">
            <v>-</v>
          </cell>
        </row>
        <row r="25">
          <cell r="AH25" t="str">
            <v>COTTON CONSUMED</v>
          </cell>
          <cell r="AJ25">
            <v>49476</v>
          </cell>
          <cell r="AL25">
            <v>321058238</v>
          </cell>
        </row>
        <row r="26">
          <cell r="AJ26" t="str">
            <v>=</v>
          </cell>
          <cell r="AL26" t="str">
            <v>=</v>
          </cell>
        </row>
        <row r="108">
          <cell r="AN108" t="str">
            <v>/WCS2~</v>
          </cell>
        </row>
      </sheetData>
      <sheetData sheetId="2"/>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E"/>
      <sheetName val="I"/>
      <sheetName val="new cost of sales"/>
      <sheetName val="PL 4"/>
      <sheetName val="Cash and bank"/>
      <sheetName val="New Strf"/>
      <sheetName val="harizenatl"/>
      <sheetName val=" old  strf"/>
      <sheetName val="Sajad requireds"/>
      <sheetName val="ASM EE"/>
      <sheetName val="Acct"/>
      <sheetName val="DS_details"/>
      <sheetName val="Cutt"/>
      <sheetName val="IL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Materials"/>
      <sheetName val="Ex-Fact"/>
      <sheetName val="Matrix"/>
      <sheetName val="PAcking costs"/>
      <sheetName val="overheads"/>
      <sheetName val="Tikky packs"/>
      <sheetName val="half family"/>
      <sheetName val="Family"/>
      <sheetName val="Smart line"/>
      <sheetName val="Production Model"/>
      <sheetName val="Raw Materials Model"/>
      <sheetName val="Staffing"/>
      <sheetName val="Khatai"/>
      <sheetName val="Faces"/>
      <sheetName val="Honey Bears"/>
      <sheetName val="King"/>
      <sheetName val="Malted Milk"/>
      <sheetName val="Digestive"/>
      <sheetName val="Chocolate "/>
      <sheetName val="Cream Crunch"/>
      <sheetName val="Mini Base"/>
      <sheetName val="Blitz 1"/>
      <sheetName val="Blitz 2"/>
      <sheetName val="Bites"/>
      <sheetName val="Egg dough"/>
      <sheetName val="Shots"/>
      <sheetName val="Chocolate Recipe"/>
      <sheetName val="Cream recipe"/>
      <sheetName val="Re Khatai"/>
      <sheetName val="Re Faces"/>
      <sheetName val="Re Honey Bears"/>
      <sheetName val="Re King"/>
      <sheetName val="RE Malted Milk"/>
      <sheetName val="Re Digestive"/>
      <sheetName val="Re Chocolate"/>
      <sheetName val="Re Cream Crunch"/>
      <sheetName val="Re Mini Base"/>
      <sheetName val="Re Blitz 1"/>
      <sheetName val="Re Blitz 2"/>
      <sheetName val="Re Bites"/>
      <sheetName val="Re egg dough"/>
      <sheetName val="Re shots"/>
      <sheetName val="Re choc recipe"/>
      <sheetName val="Re cream recipe"/>
      <sheetName val="summary"/>
      <sheetName val="Spec 1 Ammonium Bicarb"/>
      <sheetName val="Spec 2 Butter flavour"/>
      <sheetName val="Spec 3 Cane Syrup"/>
      <sheetName val="Spec 4 Cheese powder"/>
      <sheetName val="Spec 5 Citric Acid"/>
      <sheetName val="Spec 6 Cocoa Powder 10-12"/>
      <sheetName val="Spec 6.1 Cocoa Powder Natural"/>
      <sheetName val="Spec 7 Coconut Oil"/>
      <sheetName val="Spec 7.1 Palm Kernel oil"/>
      <sheetName val="Spec 8 Colour Egg Yellow"/>
      <sheetName val="Spec 8 .1 colour"/>
      <sheetName val="Spec 9 Cornflour"/>
      <sheetName val="Spec 10 Egg wash"/>
      <sheetName val="Spec 11 Flavour"/>
      <sheetName val="Spec 12 Flour Biscuit"/>
      <sheetName val="Spec 13 Flour wholemeal"/>
      <sheetName val="Spec 14 Full cream milk powder"/>
      <sheetName val="Spec 15 Glucose"/>
      <sheetName val="Spec 16 HPKO"/>
      <sheetName val="Spec 17 Invert Syrup"/>
      <sheetName val="Spec 18 Lecithin"/>
      <sheetName val="Spec 19 Malt Extract"/>
      <sheetName val="Spec 20 Protinaze"/>
      <sheetName val="Spec 21 Salt"/>
      <sheetName val="Spec 22 Biscuit Shortening"/>
      <sheetName val="Spec 23 Skimmed Milk Powder"/>
      <sheetName val="Spec 24 Sodium Bicarbonate"/>
      <sheetName val="Spec 25 Sodium Metabisulphite"/>
      <sheetName val="Spec 26 Sugar Milled"/>
      <sheetName val="Spec 27 Sugar granulated"/>
      <sheetName val="Spec 28 Tartaric Acid"/>
      <sheetName val="Spec 29 Vanilla flavour"/>
      <sheetName val="Spec 30 Water"/>
      <sheetName val="Spec 31 Whey Powder"/>
      <sheetName val="Spec 32 Caramel Colour"/>
      <sheetName val="Spec 33 Dessicated coconut"/>
      <sheetName val="spec 34 SAPP"/>
      <sheetName val="spec 35"/>
      <sheetName val="spec 36"/>
      <sheetName val="spec 37"/>
      <sheetName val="spec 38"/>
      <sheetName val="spec 39"/>
      <sheetName val="spec 40"/>
      <sheetName val="spec 41"/>
      <sheetName val="spec 42"/>
      <sheetName val="spec 43"/>
      <sheetName val="spec 44"/>
      <sheetName val="spec 45"/>
      <sheetName val="spec 46 Cream fat"/>
      <sheetName val="spec 47"/>
      <sheetName val="spec 48"/>
      <sheetName val="spec 49"/>
      <sheetName val="spec 50"/>
      <sheetName val="Sheet11"/>
    </sheetNames>
    <sheetDataSet>
      <sheetData sheetId="0" refreshError="1">
        <row r="6">
          <cell r="C6" t="str">
            <v>Number</v>
          </cell>
          <cell r="D6" t="str">
            <v>Description</v>
          </cell>
          <cell r="E6" t="str">
            <v>Price per Kg</v>
          </cell>
        </row>
        <row r="7">
          <cell r="C7">
            <v>1</v>
          </cell>
          <cell r="D7" t="str">
            <v>Ammonium bicarbonate</v>
          </cell>
          <cell r="E7">
            <v>9.5</v>
          </cell>
        </row>
        <row r="8">
          <cell r="C8">
            <v>2</v>
          </cell>
          <cell r="D8" t="str">
            <v>Butter Flavour</v>
          </cell>
          <cell r="E8">
            <v>1000</v>
          </cell>
        </row>
        <row r="9">
          <cell r="C9">
            <v>3</v>
          </cell>
          <cell r="D9" t="str">
            <v>Dark Cane syrup</v>
          </cell>
          <cell r="E9">
            <v>16.32</v>
          </cell>
        </row>
        <row r="10">
          <cell r="C10">
            <v>4</v>
          </cell>
          <cell r="D10" t="str">
            <v>cheese powder</v>
          </cell>
          <cell r="E10">
            <v>650</v>
          </cell>
        </row>
        <row r="11">
          <cell r="C11">
            <v>5</v>
          </cell>
          <cell r="D11" t="str">
            <v>Citric acid</v>
          </cell>
          <cell r="E11">
            <v>80</v>
          </cell>
        </row>
        <row r="12">
          <cell r="C12">
            <v>6</v>
          </cell>
          <cell r="D12" t="str">
            <v>Coca powder Alkalised 10/12</v>
          </cell>
          <cell r="E12">
            <v>200</v>
          </cell>
        </row>
        <row r="13">
          <cell r="C13">
            <v>6.1</v>
          </cell>
          <cell r="D13" t="str">
            <v>Coca powder Natural 10/12</v>
          </cell>
          <cell r="E13">
            <v>200</v>
          </cell>
        </row>
        <row r="14">
          <cell r="C14">
            <v>7</v>
          </cell>
          <cell r="D14" t="str">
            <v>Coconut Oil</v>
          </cell>
          <cell r="E14">
            <v>70</v>
          </cell>
        </row>
        <row r="15">
          <cell r="C15">
            <v>7.1</v>
          </cell>
          <cell r="D15" t="str">
            <v>Palm Kernel Oil</v>
          </cell>
          <cell r="E15">
            <v>70</v>
          </cell>
        </row>
        <row r="16">
          <cell r="C16">
            <v>8</v>
          </cell>
          <cell r="D16" t="str">
            <v xml:space="preserve"> Egg Yellow Colour</v>
          </cell>
          <cell r="E16">
            <v>1000</v>
          </cell>
        </row>
        <row r="17">
          <cell r="C17">
            <v>8.1</v>
          </cell>
          <cell r="D17" t="str">
            <v>Colour</v>
          </cell>
          <cell r="E17">
            <v>1000</v>
          </cell>
        </row>
        <row r="18">
          <cell r="C18">
            <v>9</v>
          </cell>
          <cell r="D18" t="str">
            <v>cornflour</v>
          </cell>
          <cell r="E18">
            <v>22</v>
          </cell>
        </row>
        <row r="19">
          <cell r="C19">
            <v>10</v>
          </cell>
          <cell r="D19" t="str">
            <v>Egg wash</v>
          </cell>
          <cell r="E19">
            <v>450</v>
          </cell>
        </row>
        <row r="20">
          <cell r="C20">
            <v>11</v>
          </cell>
          <cell r="D20" t="str">
            <v>Flavour</v>
          </cell>
          <cell r="E20">
            <v>1000</v>
          </cell>
        </row>
        <row r="21">
          <cell r="C21">
            <v>12</v>
          </cell>
          <cell r="D21" t="str">
            <v>Flour (Biscuit)</v>
          </cell>
          <cell r="E21">
            <v>13.33</v>
          </cell>
        </row>
        <row r="22">
          <cell r="C22">
            <v>13</v>
          </cell>
          <cell r="D22" t="str">
            <v>Flour Wholemeal</v>
          </cell>
          <cell r="E22">
            <v>12</v>
          </cell>
        </row>
        <row r="23">
          <cell r="C23">
            <v>14</v>
          </cell>
          <cell r="D23" t="str">
            <v>Full cream milk powder</v>
          </cell>
          <cell r="E23">
            <v>160</v>
          </cell>
        </row>
        <row r="24">
          <cell r="C24">
            <v>15</v>
          </cell>
          <cell r="D24" t="str">
            <v>glucose</v>
          </cell>
          <cell r="E24">
            <v>19</v>
          </cell>
        </row>
        <row r="25">
          <cell r="C25">
            <v>16</v>
          </cell>
          <cell r="D25" t="str">
            <v>Chocolate fat</v>
          </cell>
          <cell r="E25">
            <v>71</v>
          </cell>
        </row>
        <row r="26">
          <cell r="C26">
            <v>17</v>
          </cell>
          <cell r="D26" t="str">
            <v>Invert Syrup</v>
          </cell>
          <cell r="E26">
            <v>18</v>
          </cell>
        </row>
        <row r="27">
          <cell r="C27">
            <v>18</v>
          </cell>
          <cell r="D27" t="str">
            <v>Lecithin</v>
          </cell>
          <cell r="E27">
            <v>63</v>
          </cell>
        </row>
        <row r="28">
          <cell r="C28">
            <v>19</v>
          </cell>
          <cell r="D28" t="str">
            <v>Malt extract</v>
          </cell>
          <cell r="E28">
            <v>85</v>
          </cell>
        </row>
        <row r="29">
          <cell r="C29">
            <v>20</v>
          </cell>
          <cell r="D29" t="str">
            <v>Veron L10 Enzyme</v>
          </cell>
          <cell r="E29">
            <v>96</v>
          </cell>
        </row>
        <row r="30">
          <cell r="C30">
            <v>20.100000000000001</v>
          </cell>
          <cell r="D30" t="str">
            <v>Biobake</v>
          </cell>
          <cell r="E30">
            <v>96</v>
          </cell>
        </row>
        <row r="31">
          <cell r="C31">
            <v>21</v>
          </cell>
          <cell r="D31" t="str">
            <v>Salt</v>
          </cell>
          <cell r="E31">
            <v>2.8</v>
          </cell>
        </row>
        <row r="32">
          <cell r="C32">
            <v>22</v>
          </cell>
          <cell r="D32" t="str">
            <v>Biscuit Shortening</v>
          </cell>
          <cell r="E32">
            <v>52</v>
          </cell>
        </row>
        <row r="33">
          <cell r="C33">
            <v>23</v>
          </cell>
          <cell r="D33" t="str">
            <v>Skim Milk Powder</v>
          </cell>
          <cell r="E33">
            <v>150</v>
          </cell>
        </row>
        <row r="34">
          <cell r="C34">
            <v>24</v>
          </cell>
          <cell r="D34" t="str">
            <v>Sodium Bicarbonate</v>
          </cell>
          <cell r="E34">
            <v>16</v>
          </cell>
        </row>
        <row r="35">
          <cell r="C35">
            <v>25</v>
          </cell>
          <cell r="D35" t="str">
            <v>Sodium Metabisulphite</v>
          </cell>
          <cell r="E35">
            <v>22</v>
          </cell>
        </row>
        <row r="36">
          <cell r="C36">
            <v>26</v>
          </cell>
          <cell r="D36" t="str">
            <v>Sugar (milled)</v>
          </cell>
          <cell r="E36">
            <v>18</v>
          </cell>
        </row>
        <row r="37">
          <cell r="C37">
            <v>27</v>
          </cell>
          <cell r="D37" t="str">
            <v>Sugar (granulated)</v>
          </cell>
          <cell r="E37">
            <v>18</v>
          </cell>
        </row>
        <row r="38">
          <cell r="C38">
            <v>28</v>
          </cell>
          <cell r="D38" t="str">
            <v>Tartaric Acid</v>
          </cell>
          <cell r="E38">
            <v>140</v>
          </cell>
        </row>
        <row r="39">
          <cell r="C39">
            <v>29</v>
          </cell>
          <cell r="D39" t="str">
            <v>Vanilla Flavour</v>
          </cell>
          <cell r="E39">
            <v>1000</v>
          </cell>
        </row>
        <row r="40">
          <cell r="C40">
            <v>30</v>
          </cell>
          <cell r="D40" t="str">
            <v>Water</v>
          </cell>
          <cell r="E40">
            <v>0</v>
          </cell>
        </row>
        <row r="41">
          <cell r="C41">
            <v>31</v>
          </cell>
          <cell r="D41" t="str">
            <v>Whey Powder</v>
          </cell>
          <cell r="E41">
            <v>60</v>
          </cell>
        </row>
        <row r="42">
          <cell r="C42">
            <v>32</v>
          </cell>
          <cell r="D42" t="str">
            <v>Caramel colour</v>
          </cell>
          <cell r="E42">
            <v>28.73</v>
          </cell>
        </row>
        <row r="43">
          <cell r="C43">
            <v>33</v>
          </cell>
          <cell r="D43" t="str">
            <v>Nibbed Almonds</v>
          </cell>
          <cell r="E43">
            <v>75</v>
          </cell>
        </row>
        <row r="44">
          <cell r="C44">
            <v>34</v>
          </cell>
          <cell r="D44" t="str">
            <v>Strawberry flavour</v>
          </cell>
          <cell r="E44">
            <v>1000</v>
          </cell>
        </row>
        <row r="45">
          <cell r="C45">
            <v>35</v>
          </cell>
          <cell r="D45" t="str">
            <v>Milk Chocolate Flavour</v>
          </cell>
          <cell r="E45">
            <v>1000</v>
          </cell>
        </row>
        <row r="46">
          <cell r="C46">
            <v>36</v>
          </cell>
          <cell r="D46" t="str">
            <v>Caramel flavour</v>
          </cell>
          <cell r="E46">
            <v>1000</v>
          </cell>
        </row>
        <row r="47">
          <cell r="C47">
            <v>37</v>
          </cell>
          <cell r="D47" t="str">
            <v>Toffee flavour</v>
          </cell>
          <cell r="E47">
            <v>1000</v>
          </cell>
        </row>
        <row r="48">
          <cell r="C48">
            <v>38</v>
          </cell>
          <cell r="D48" t="str">
            <v>Toffee Colour</v>
          </cell>
          <cell r="E48">
            <v>500</v>
          </cell>
        </row>
        <row r="49">
          <cell r="C49">
            <v>39</v>
          </cell>
          <cell r="D49" t="str">
            <v>Strawberry colour</v>
          </cell>
          <cell r="E49">
            <v>500</v>
          </cell>
        </row>
        <row r="50">
          <cell r="C50">
            <v>40</v>
          </cell>
          <cell r="D50" t="str">
            <v>Chilli powder</v>
          </cell>
          <cell r="E50">
            <v>100</v>
          </cell>
        </row>
        <row r="51">
          <cell r="C51">
            <v>41</v>
          </cell>
          <cell r="D51" t="str">
            <v>Jalapino flavour</v>
          </cell>
          <cell r="E51">
            <v>1000</v>
          </cell>
        </row>
        <row r="52">
          <cell r="C52">
            <v>42</v>
          </cell>
          <cell r="D52" t="str">
            <v>Tikka flavour</v>
          </cell>
          <cell r="E52">
            <v>1000</v>
          </cell>
        </row>
        <row r="53">
          <cell r="C53">
            <v>43</v>
          </cell>
          <cell r="D53" t="str">
            <v>Coffee flavour</v>
          </cell>
          <cell r="E53">
            <v>1000</v>
          </cell>
        </row>
        <row r="54">
          <cell r="C54">
            <v>44</v>
          </cell>
          <cell r="D54" t="str">
            <v>Coffee colour</v>
          </cell>
          <cell r="E54">
            <v>500</v>
          </cell>
        </row>
        <row r="55">
          <cell r="C55">
            <v>45</v>
          </cell>
          <cell r="D55" t="str">
            <v>Paprika</v>
          </cell>
          <cell r="E55">
            <v>500</v>
          </cell>
        </row>
        <row r="56">
          <cell r="C56">
            <v>46</v>
          </cell>
          <cell r="D56" t="str">
            <v>Cream Fat</v>
          </cell>
          <cell r="E56">
            <v>55</v>
          </cell>
        </row>
        <row r="57">
          <cell r="C57">
            <v>47</v>
          </cell>
          <cell r="D57" t="str">
            <v>Fresh yeast</v>
          </cell>
          <cell r="E57">
            <v>250</v>
          </cell>
        </row>
        <row r="58">
          <cell r="C58">
            <v>48</v>
          </cell>
          <cell r="D58" t="str">
            <v>Autolised yeast</v>
          </cell>
          <cell r="E58">
            <v>250</v>
          </cell>
        </row>
        <row r="59">
          <cell r="C59">
            <v>49</v>
          </cell>
          <cell r="D59" t="str">
            <v>Cream Yogurt</v>
          </cell>
          <cell r="E59">
            <v>60</v>
          </cell>
        </row>
        <row r="60">
          <cell r="C60">
            <v>50</v>
          </cell>
          <cell r="D60" t="str">
            <v>fresh eggs</v>
          </cell>
          <cell r="E60">
            <v>27</v>
          </cell>
        </row>
        <row r="61">
          <cell r="C61">
            <v>51</v>
          </cell>
          <cell r="D61" t="str">
            <v>Molasses</v>
          </cell>
          <cell r="E61">
            <v>450</v>
          </cell>
        </row>
        <row r="62">
          <cell r="C62">
            <v>52</v>
          </cell>
          <cell r="D62" t="str">
            <v>Honey</v>
          </cell>
          <cell r="E62">
            <v>85</v>
          </cell>
        </row>
        <row r="63">
          <cell r="C63">
            <v>53</v>
          </cell>
          <cell r="D63" t="str">
            <v>rolled oats</v>
          </cell>
        </row>
        <row r="64">
          <cell r="C64">
            <v>54</v>
          </cell>
          <cell r="D64" t="str">
            <v>Midget Sultanas</v>
          </cell>
        </row>
        <row r="65">
          <cell r="C65">
            <v>55</v>
          </cell>
          <cell r="D65" t="str">
            <v>Midget Raisons</v>
          </cell>
        </row>
        <row r="66">
          <cell r="C66">
            <v>56</v>
          </cell>
          <cell r="D66" t="str">
            <v>Sultanas</v>
          </cell>
        </row>
        <row r="67">
          <cell r="C67">
            <v>57</v>
          </cell>
          <cell r="D67" t="str">
            <v>Raisons</v>
          </cell>
        </row>
        <row r="68">
          <cell r="C68">
            <v>58</v>
          </cell>
          <cell r="D68" t="str">
            <v>Kewra Flavour</v>
          </cell>
          <cell r="E68">
            <v>1000</v>
          </cell>
        </row>
        <row r="69">
          <cell r="C69">
            <v>59</v>
          </cell>
          <cell r="D69" t="str">
            <v>Cardoman flavour</v>
          </cell>
          <cell r="E69">
            <v>1000</v>
          </cell>
        </row>
        <row r="70">
          <cell r="C70">
            <v>60</v>
          </cell>
          <cell r="D70" t="str">
            <v>Semolina</v>
          </cell>
          <cell r="E70">
            <v>15.2</v>
          </cell>
        </row>
        <row r="71">
          <cell r="C71">
            <v>61</v>
          </cell>
        </row>
        <row r="72">
          <cell r="C72">
            <v>62</v>
          </cell>
        </row>
        <row r="73">
          <cell r="C73">
            <v>63</v>
          </cell>
        </row>
        <row r="74">
          <cell r="C74">
            <v>64</v>
          </cell>
        </row>
        <row r="75">
          <cell r="C75">
            <v>65</v>
          </cell>
        </row>
        <row r="76">
          <cell r="C76">
            <v>66</v>
          </cell>
        </row>
        <row r="77">
          <cell r="C77">
            <v>67</v>
          </cell>
        </row>
        <row r="78">
          <cell r="C78">
            <v>68</v>
          </cell>
        </row>
        <row r="79">
          <cell r="C79">
            <v>69</v>
          </cell>
        </row>
        <row r="80">
          <cell r="C80">
            <v>70</v>
          </cell>
        </row>
        <row r="81">
          <cell r="C81">
            <v>71</v>
          </cell>
        </row>
        <row r="82">
          <cell r="C82">
            <v>72</v>
          </cell>
        </row>
        <row r="83">
          <cell r="C83">
            <v>73</v>
          </cell>
        </row>
        <row r="84">
          <cell r="C84">
            <v>74</v>
          </cell>
        </row>
        <row r="85">
          <cell r="C85">
            <v>75</v>
          </cell>
        </row>
        <row r="86">
          <cell r="C86">
            <v>76</v>
          </cell>
        </row>
        <row r="87">
          <cell r="C87">
            <v>77</v>
          </cell>
        </row>
        <row r="88">
          <cell r="C88">
            <v>78</v>
          </cell>
        </row>
        <row r="89">
          <cell r="C89">
            <v>79</v>
          </cell>
        </row>
        <row r="90">
          <cell r="C90">
            <v>80</v>
          </cell>
        </row>
        <row r="91">
          <cell r="C91">
            <v>81</v>
          </cell>
        </row>
        <row r="92">
          <cell r="C92">
            <v>82</v>
          </cell>
        </row>
        <row r="93">
          <cell r="C93">
            <v>83</v>
          </cell>
        </row>
        <row r="94">
          <cell r="C94">
            <v>84</v>
          </cell>
        </row>
        <row r="95">
          <cell r="C95">
            <v>85</v>
          </cell>
        </row>
        <row r="96">
          <cell r="C96">
            <v>86</v>
          </cell>
        </row>
        <row r="97">
          <cell r="C97">
            <v>87</v>
          </cell>
        </row>
        <row r="98">
          <cell r="C98">
            <v>88</v>
          </cell>
        </row>
        <row r="99">
          <cell r="C99">
            <v>89</v>
          </cell>
        </row>
        <row r="100">
          <cell r="C100">
            <v>90</v>
          </cell>
        </row>
        <row r="101">
          <cell r="C101">
            <v>91</v>
          </cell>
        </row>
        <row r="102">
          <cell r="C102">
            <v>92</v>
          </cell>
        </row>
        <row r="103">
          <cell r="C103">
            <v>93</v>
          </cell>
        </row>
        <row r="104">
          <cell r="C104">
            <v>94</v>
          </cell>
        </row>
        <row r="105">
          <cell r="C105">
            <v>95</v>
          </cell>
        </row>
        <row r="106">
          <cell r="C106">
            <v>96</v>
          </cell>
        </row>
        <row r="107">
          <cell r="C107">
            <v>97</v>
          </cell>
        </row>
        <row r="108">
          <cell r="C108">
            <v>98</v>
          </cell>
        </row>
        <row r="109">
          <cell r="C109">
            <v>99</v>
          </cell>
        </row>
        <row r="110">
          <cell r="C110">
            <v>100</v>
          </cell>
        </row>
        <row r="111">
          <cell r="C111">
            <v>101</v>
          </cell>
        </row>
        <row r="112">
          <cell r="C112">
            <v>102</v>
          </cell>
        </row>
        <row r="113">
          <cell r="C113">
            <v>103</v>
          </cell>
        </row>
        <row r="114">
          <cell r="C114">
            <v>104</v>
          </cell>
        </row>
        <row r="115">
          <cell r="C115">
            <v>105</v>
          </cell>
        </row>
        <row r="116">
          <cell r="C116">
            <v>106</v>
          </cell>
        </row>
        <row r="117">
          <cell r="C117">
            <v>107</v>
          </cell>
        </row>
        <row r="118">
          <cell r="C118">
            <v>108</v>
          </cell>
        </row>
        <row r="119">
          <cell r="C119">
            <v>109</v>
          </cell>
        </row>
        <row r="120">
          <cell r="C120">
            <v>110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IS1197"/>
    </sheetNames>
    <definedNames>
      <definedName name="hone"/>
    </definedNames>
    <sheetDataSet>
      <sheetData sheetId="0"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c921471"/>
      <sheetName val="0000"/>
      <sheetName val="1000"/>
      <sheetName val="NAV0"/>
      <sheetName val="2000"/>
      <sheetName val="3000"/>
      <sheetName val="NAV1"/>
      <sheetName val="NAV2"/>
      <sheetName val="4000"/>
      <sheetName val="5000"/>
      <sheetName val="6000"/>
      <sheetName val="7000"/>
      <sheetName val="8000"/>
      <sheetName val="9000"/>
      <sheetName val="a000"/>
      <sheetName val="b000"/>
      <sheetName val="c000"/>
      <sheetName val="d000"/>
      <sheetName val="Index"/>
      <sheetName val="Lnd-Cost"/>
      <sheetName val="PUC"/>
      <sheetName val="LC-980267"/>
      <sheetName val="lc980373"/>
      <sheetName val="lc980464"/>
      <sheetName val="lc980372"/>
      <sheetName val="lc980374"/>
      <sheetName val="lc980210"/>
      <sheetName val="lc972227"/>
      <sheetName val="lc980211"/>
      <sheetName val="lc980155"/>
      <sheetName val="lc980395"/>
      <sheetName val="LC591954"/>
      <sheetName val="lc972267"/>
      <sheetName val="lc970799"/>
      <sheetName val="lc980077"/>
      <sheetName val="lc980487"/>
      <sheetName val="lc980394"/>
      <sheetName val="lc980534"/>
      <sheetName val="lc980463"/>
      <sheetName val="lc591953"/>
      <sheetName val="lc980277"/>
      <sheetName val="lc980259"/>
      <sheetName val="lc591952"/>
      <sheetName val="lc980262"/>
      <sheetName val="lc591938"/>
      <sheetName val="lc591931"/>
      <sheetName val="lc980512"/>
      <sheetName val="lc980533"/>
      <sheetName val="lc980570"/>
      <sheetName val="lc980397"/>
      <sheetName val="lc980357"/>
      <sheetName val="lc980050"/>
      <sheetName val="lc980096"/>
      <sheetName val="lc980276"/>
      <sheetName val="lc980501"/>
      <sheetName val="lc980158"/>
      <sheetName val="lc980623"/>
      <sheetName val="lc980538"/>
      <sheetName val="lc981829"/>
      <sheetName val="lc981768"/>
      <sheetName val="lc981832"/>
      <sheetName val="lc981830"/>
      <sheetName val="lc981654"/>
      <sheetName val="lc981767"/>
      <sheetName val="LC981591"/>
      <sheetName val="lc982272"/>
      <sheetName val="lc981947"/>
      <sheetName val="lc982339"/>
      <sheetName val="lc982271"/>
      <sheetName val="lc920176"/>
      <sheetName val="lc920177"/>
      <sheetName val="lc990058"/>
      <sheetName val="lc920129"/>
      <sheetName val="lc990133"/>
      <sheetName val="lc982057"/>
      <sheetName val="lc990135"/>
      <sheetName val="lc035604003"/>
      <sheetName val="lc990029"/>
      <sheetName val="lc990037"/>
      <sheetName val="lc920148"/>
      <sheetName val="lc990214"/>
      <sheetName val="lc035604005"/>
      <sheetName val="lc035604006"/>
      <sheetName val="lc920305"/>
      <sheetName val="lc920147"/>
      <sheetName val="lc920178"/>
      <sheetName val="lc920295"/>
      <sheetName val="lc920394"/>
      <sheetName val="lc920407"/>
      <sheetName val="lc990028"/>
      <sheetName val="lc035605016"/>
      <sheetName val="lc920395"/>
      <sheetName val="lc920294"/>
      <sheetName val="lc920292"/>
      <sheetName val="lc920306"/>
      <sheetName val="lc920293"/>
      <sheetName val="lc035605015"/>
      <sheetName val="lc920781"/>
      <sheetName val="lc920350"/>
      <sheetName val="lc035605019"/>
      <sheetName val="lc990506"/>
      <sheetName val="lc990160"/>
      <sheetName val="lc035604010"/>
      <sheetName val="lc920393"/>
      <sheetName val="lc990662"/>
      <sheetName val="lc920784"/>
      <sheetName val="lc035604032"/>
      <sheetName val="lc035604022"/>
      <sheetName val="lc035604033"/>
      <sheetName val="lc035604030"/>
      <sheetName val="lc035604031"/>
      <sheetName val="lc035604029"/>
      <sheetName val="lc990545"/>
      <sheetName val="lc920179"/>
      <sheetName val="lc035604044"/>
      <sheetName val="lc00012"/>
      <sheetName val="lc035605017"/>
      <sheetName val="lc00014"/>
      <sheetName val="lc00136"/>
      <sheetName val="lc00137"/>
      <sheetName val="lc01147"/>
      <sheetName val="lc01148"/>
      <sheetName val="lc01149"/>
      <sheetName val="lc921472"/>
      <sheetName val="lc00288"/>
      <sheetName val="lc00264"/>
      <sheetName val="lc00193"/>
      <sheetName val="lc00379"/>
      <sheetName val="lc035604013"/>
      <sheetName val="lc035604012"/>
      <sheetName val="lc035604004"/>
      <sheetName val="lc035604008"/>
      <sheetName val="lcISLL000061"/>
      <sheetName val="lc2000-247"/>
      <sheetName val="lc2000-222"/>
      <sheetName val="lc2000-230"/>
      <sheetName val="lc2000-263"/>
      <sheetName val="lc2000-258"/>
      <sheetName val="lc2000-220"/>
      <sheetName val="lc2000-249"/>
      <sheetName val="lc2000-248"/>
      <sheetName val="lc0341056-2876"/>
      <sheetName val="lc0356501799"/>
      <sheetName val="lc0356402999"/>
      <sheetName val="Sheet7"/>
      <sheetName val="lc03564045"/>
      <sheetName val="lc03504007"/>
      <sheetName val="Module1"/>
      <sheetName val="Link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 consum"/>
      <sheetName val="master"/>
      <sheetName val="SMAR 2"/>
      <sheetName val="cafe"/>
      <sheetName val="choc day"/>
      <sheetName val="CHOCOLATE"/>
      <sheetName val="chocolate Cream"/>
      <sheetName val="VANILLA Cream"/>
      <sheetName val="Strawberry cream"/>
      <sheetName val="Smiley"/>
      <sheetName val="orange cream"/>
      <sheetName val="Roundz"/>
      <sheetName val="strawfor round"/>
      <sheetName val="SMAR 2 (rev)"/>
      <sheetName val="chocolate Cream (for roundz)"/>
      <sheetName val="Roundz(plain) "/>
      <sheetName val="fruitypop(straw) "/>
      <sheetName val="fruitypop(orange)"/>
      <sheetName val="pep"/>
      <sheetName val="go milk biscuit"/>
      <sheetName val="Roundz (choc)"/>
    </sheetNames>
    <sheetDataSet>
      <sheetData sheetId="0" refreshError="1"/>
      <sheetData sheetId="1" refreshError="1">
        <row r="6">
          <cell r="A6">
            <v>1.0009999999999999</v>
          </cell>
          <cell r="B6" t="str">
            <v>01BS142001</v>
          </cell>
          <cell r="C6" t="str">
            <v>AMMONIUM BICARBONATE</v>
          </cell>
        </row>
        <row r="7">
          <cell r="A7">
            <v>1.0019999999999998</v>
          </cell>
          <cell r="B7" t="str">
            <v>01BS142002</v>
          </cell>
          <cell r="C7" t="str">
            <v>SODIUM METABISULPHITE (SMS)</v>
          </cell>
        </row>
        <row r="8">
          <cell r="A8">
            <v>1.0029999999999999</v>
          </cell>
          <cell r="B8" t="str">
            <v>01BS142003</v>
          </cell>
          <cell r="C8" t="str">
            <v>SODIUM BICARBONATE</v>
          </cell>
        </row>
        <row r="9">
          <cell r="A9">
            <v>1.0039999999999998</v>
          </cell>
          <cell r="B9" t="str">
            <v>01BS142004</v>
          </cell>
          <cell r="C9" t="str">
            <v>SILICONE DIOXIDE</v>
          </cell>
        </row>
        <row r="10">
          <cell r="A10">
            <v>1.0049999999999999</v>
          </cell>
          <cell r="B10" t="str">
            <v>01BS142005</v>
          </cell>
          <cell r="C10" t="str">
            <v>SODIUM ACID PYRO PHASPHATE</v>
          </cell>
        </row>
        <row r="11">
          <cell r="A11">
            <v>1.0059999999999998</v>
          </cell>
          <cell r="B11" t="str">
            <v>01BS142006</v>
          </cell>
          <cell r="C11" t="str">
            <v>CALCIUM ACID MONOPHASPHATE</v>
          </cell>
        </row>
        <row r="12">
          <cell r="A12">
            <v>1.0069999999999999</v>
          </cell>
          <cell r="B12" t="str">
            <v>01BS142007</v>
          </cell>
          <cell r="C12" t="str">
            <v>FUMERIC ACID</v>
          </cell>
        </row>
        <row r="13">
          <cell r="A13">
            <v>1.0079999999999998</v>
          </cell>
          <cell r="B13" t="str">
            <v>01BS142008</v>
          </cell>
          <cell r="C13" t="str">
            <v>TATARIC ACID</v>
          </cell>
        </row>
        <row r="14">
          <cell r="A14">
            <v>1.0089999999999999</v>
          </cell>
          <cell r="B14" t="str">
            <v>01BS142009</v>
          </cell>
          <cell r="C14" t="str">
            <v>ASCORBIC ACID</v>
          </cell>
        </row>
        <row r="15">
          <cell r="A15">
            <v>1.01</v>
          </cell>
          <cell r="B15" t="str">
            <v>01BS142010</v>
          </cell>
          <cell r="C15" t="str">
            <v>TOCO PHERAL POWDER</v>
          </cell>
        </row>
        <row r="16">
          <cell r="A16">
            <v>1.0109999999999999</v>
          </cell>
          <cell r="B16" t="str">
            <v>01BS142011</v>
          </cell>
          <cell r="C16" t="str">
            <v>Citric Acid</v>
          </cell>
        </row>
        <row r="17">
          <cell r="A17">
            <v>2.0009999999999999</v>
          </cell>
          <cell r="B17" t="str">
            <v>01BS176001</v>
          </cell>
          <cell r="C17" t="str">
            <v xml:space="preserve">COLOUR LAKE TETRAZINE </v>
          </cell>
        </row>
        <row r="18">
          <cell r="A18">
            <v>2.0019999999999998</v>
          </cell>
          <cell r="B18" t="str">
            <v>01BS176002</v>
          </cell>
          <cell r="C18" t="str">
            <v>COLOUR LAKE SUNSET YELLOW</v>
          </cell>
        </row>
        <row r="19">
          <cell r="A19">
            <v>2.0029999999999997</v>
          </cell>
          <cell r="B19" t="str">
            <v>01BS176003</v>
          </cell>
          <cell r="C19" t="str">
            <v>COLOUR LAKE PONCEAN 4R</v>
          </cell>
        </row>
        <row r="20">
          <cell r="A20">
            <v>2.004</v>
          </cell>
          <cell r="B20" t="str">
            <v>01BS176004</v>
          </cell>
          <cell r="C20" t="str">
            <v>CHOCOLATE BROWN</v>
          </cell>
        </row>
        <row r="21">
          <cell r="A21">
            <v>2.0049999999999999</v>
          </cell>
          <cell r="B21" t="str">
            <v>01BE176005</v>
          </cell>
          <cell r="C21" t="str">
            <v>COLOUR LAKE ERITHROSINE</v>
          </cell>
        </row>
        <row r="22">
          <cell r="A22">
            <v>3.0009999999999999</v>
          </cell>
          <cell r="B22" t="str">
            <v>01BS260001</v>
          </cell>
          <cell r="C22" t="str">
            <v xml:space="preserve">FLAVOUR CAPSCIUM </v>
          </cell>
        </row>
        <row r="23">
          <cell r="A23">
            <v>3.0019999999999998</v>
          </cell>
          <cell r="B23" t="str">
            <v>01BS260002</v>
          </cell>
          <cell r="C23" t="str">
            <v>FLAVOUR CHILLI SPICE 27685 (L / P )</v>
          </cell>
        </row>
        <row r="24">
          <cell r="A24">
            <v>3.0029999999999997</v>
          </cell>
          <cell r="B24" t="str">
            <v>01BS260003</v>
          </cell>
          <cell r="C24" t="str">
            <v>FLAVOUR TOMATO  913027 L / P</v>
          </cell>
        </row>
        <row r="25">
          <cell r="A25">
            <v>3.004</v>
          </cell>
          <cell r="B25" t="str">
            <v>01BS260004</v>
          </cell>
          <cell r="C25" t="str">
            <v xml:space="preserve">FLAVOUR GARLIC  18457 L /P </v>
          </cell>
        </row>
        <row r="26">
          <cell r="A26">
            <v>3.0049999999999999</v>
          </cell>
          <cell r="B26" t="str">
            <v>01BS260005</v>
          </cell>
          <cell r="C26" t="str">
            <v xml:space="preserve">FLAVOUR CHICKEN SNACK </v>
          </cell>
        </row>
        <row r="27">
          <cell r="A27">
            <v>3.0059999999999998</v>
          </cell>
          <cell r="B27" t="str">
            <v>01BS260006</v>
          </cell>
          <cell r="C27" t="str">
            <v>FLAVOUR CHILLI EXTRACT LIQUID 655463</v>
          </cell>
        </row>
        <row r="28">
          <cell r="A28">
            <v>3.0069999999999997</v>
          </cell>
          <cell r="B28" t="str">
            <v>01BS260007</v>
          </cell>
          <cell r="C28" t="str">
            <v>FLAVOUR SALSA</v>
          </cell>
        </row>
        <row r="29">
          <cell r="A29">
            <v>3.008</v>
          </cell>
          <cell r="B29" t="str">
            <v>01BS260008</v>
          </cell>
          <cell r="C29" t="str">
            <v>FLAVOUR CURRY</v>
          </cell>
        </row>
        <row r="30">
          <cell r="A30">
            <v>3.0089999999999999</v>
          </cell>
          <cell r="B30" t="str">
            <v>01BS260009</v>
          </cell>
          <cell r="C30" t="str">
            <v>FLAVOUR KEWRA 2001</v>
          </cell>
        </row>
        <row r="31">
          <cell r="A31">
            <v>3.01</v>
          </cell>
          <cell r="B31" t="str">
            <v>01BS260010</v>
          </cell>
          <cell r="C31" t="str">
            <v>FLAVOUR BUTTER CREAM 652698-AFI</v>
          </cell>
        </row>
        <row r="32">
          <cell r="A32">
            <v>3.0109999999999997</v>
          </cell>
          <cell r="B32" t="str">
            <v>01BS260011</v>
          </cell>
          <cell r="C32" t="str">
            <v>FLAVOUR ORANGE OIL 655465</v>
          </cell>
        </row>
        <row r="33">
          <cell r="A33">
            <v>3.012</v>
          </cell>
          <cell r="B33" t="str">
            <v>01BS260012</v>
          </cell>
          <cell r="C33" t="str">
            <v>FLAVOUR KHOPRA COCONUT A-134891</v>
          </cell>
        </row>
        <row r="34">
          <cell r="A34">
            <v>3.0129999999999999</v>
          </cell>
          <cell r="B34" t="str">
            <v>01BS260013</v>
          </cell>
          <cell r="C34" t="str">
            <v>FLAVOUR CHOCOLATE BUSTER</v>
          </cell>
        </row>
        <row r="35">
          <cell r="A35">
            <v>3.0139999999999998</v>
          </cell>
          <cell r="B35" t="str">
            <v>01BS260014</v>
          </cell>
          <cell r="C35" t="str">
            <v>FLAVOUR CHOCOLATE R 3090</v>
          </cell>
        </row>
        <row r="36">
          <cell r="A36">
            <v>3.0150000000000001</v>
          </cell>
          <cell r="B36" t="str">
            <v>01BS260015</v>
          </cell>
          <cell r="C36" t="str">
            <v>FLAVOUR BUTTER 2001</v>
          </cell>
        </row>
        <row r="37">
          <cell r="A37">
            <v>3.016</v>
          </cell>
          <cell r="B37" t="str">
            <v>01BS260016</v>
          </cell>
          <cell r="C37" t="str">
            <v>FLAVOUR CREAM BUTTER 130655</v>
          </cell>
        </row>
        <row r="38">
          <cell r="A38">
            <v>3.0169999999999999</v>
          </cell>
          <cell r="B38" t="str">
            <v>01BS260017</v>
          </cell>
          <cell r="C38" t="str">
            <v>FLAVOUR MILK CHOCO 2001</v>
          </cell>
        </row>
        <row r="39">
          <cell r="A39">
            <v>3.0179999999999998</v>
          </cell>
          <cell r="B39" t="str">
            <v>01BS260018</v>
          </cell>
          <cell r="C39" t="str">
            <v>FLAVOUR VANILLA 9640</v>
          </cell>
        </row>
        <row r="40">
          <cell r="A40">
            <v>3.0189999999999997</v>
          </cell>
          <cell r="B40" t="str">
            <v>01BS260019</v>
          </cell>
          <cell r="C40" t="str">
            <v>FLAVOUR VANILLA 4923</v>
          </cell>
        </row>
        <row r="41">
          <cell r="A41">
            <v>3.02</v>
          </cell>
          <cell r="B41" t="str">
            <v>01BS260020</v>
          </cell>
          <cell r="C41" t="str">
            <v>FLAVOUR ORANGE 3571</v>
          </cell>
        </row>
        <row r="42">
          <cell r="A42">
            <v>3.0209999999999999</v>
          </cell>
          <cell r="B42" t="str">
            <v>01BS260021</v>
          </cell>
          <cell r="C42" t="str">
            <v>FLAVOUR COCONUT R-8067 15-TA</v>
          </cell>
        </row>
        <row r="43">
          <cell r="A43">
            <v>3.0219999999999998</v>
          </cell>
          <cell r="B43" t="str">
            <v>01BS260022</v>
          </cell>
          <cell r="C43" t="str">
            <v>FLAVOUR MILK CHOCOLATE 0621-30</v>
          </cell>
        </row>
        <row r="44">
          <cell r="A44">
            <v>3.0229999999999997</v>
          </cell>
          <cell r="B44" t="str">
            <v>01BS260023</v>
          </cell>
          <cell r="C44" t="str">
            <v>FLAVOUR CHOCOLATE R-4072-20</v>
          </cell>
        </row>
        <row r="45">
          <cell r="A45">
            <v>3.024</v>
          </cell>
          <cell r="B45" t="str">
            <v>01BS260024</v>
          </cell>
          <cell r="C45" t="str">
            <v>FLAVOUR BUTTER 4800-20</v>
          </cell>
        </row>
        <row r="46">
          <cell r="A46">
            <v>3.0249999999999999</v>
          </cell>
          <cell r="B46" t="str">
            <v>01BS260025</v>
          </cell>
          <cell r="C46" t="str">
            <v>FLAVOUR VANILLA 6994-35 TA</v>
          </cell>
        </row>
        <row r="47">
          <cell r="A47">
            <v>3.0259999999999998</v>
          </cell>
          <cell r="B47" t="str">
            <v>01BS260026</v>
          </cell>
          <cell r="C47" t="str">
            <v>FLAVOUR FLAMING HOT 155036</v>
          </cell>
        </row>
        <row r="48">
          <cell r="A48">
            <v>3.0269999999999997</v>
          </cell>
          <cell r="B48" t="str">
            <v>01BS260027</v>
          </cell>
          <cell r="C48" t="str">
            <v>FLAVOUR CARDAMOM 654799</v>
          </cell>
        </row>
        <row r="49">
          <cell r="A49">
            <v>3.028</v>
          </cell>
          <cell r="B49" t="str">
            <v>01BS260028</v>
          </cell>
          <cell r="C49" t="str">
            <v>FLAVOUR KEWRA 652800</v>
          </cell>
        </row>
        <row r="50">
          <cell r="A50">
            <v>3.0289999999999999</v>
          </cell>
          <cell r="B50" t="str">
            <v>01BS260029</v>
          </cell>
          <cell r="C50" t="str">
            <v>FLAVOUR STRAWBERRY 651236</v>
          </cell>
        </row>
        <row r="51">
          <cell r="A51">
            <v>3.03</v>
          </cell>
          <cell r="B51" t="str">
            <v>01BS260030</v>
          </cell>
          <cell r="C51" t="str">
            <v>FLAVOUR WHITE CHOCOLATE 652060</v>
          </cell>
        </row>
        <row r="52">
          <cell r="A52">
            <v>3.0309999999999997</v>
          </cell>
          <cell r="B52" t="str">
            <v>01BS260031</v>
          </cell>
          <cell r="C52" t="str">
            <v>FLAVOUR CHOCOLATE 651007</v>
          </cell>
        </row>
        <row r="53">
          <cell r="A53">
            <v>3.032</v>
          </cell>
          <cell r="B53" t="str">
            <v>01BS260032</v>
          </cell>
          <cell r="C53" t="str">
            <v>FLAVOUR STRAWBERRY GIL 648510</v>
          </cell>
        </row>
        <row r="54">
          <cell r="A54">
            <v>3.0329999999999999</v>
          </cell>
          <cell r="B54" t="str">
            <v>01BS260033</v>
          </cell>
          <cell r="C54" t="str">
            <v>FLAVOUR PEPPERMINT 654429</v>
          </cell>
        </row>
        <row r="55">
          <cell r="A55">
            <v>3.0339999999999998</v>
          </cell>
          <cell r="B55" t="str">
            <v>01BS260034</v>
          </cell>
          <cell r="C55" t="str">
            <v>FLAVOUR MILK CHOCOLATE "P" 653144</v>
          </cell>
        </row>
        <row r="56">
          <cell r="A56">
            <v>3.0350000000000001</v>
          </cell>
          <cell r="B56" t="str">
            <v>01BS260035</v>
          </cell>
          <cell r="C56" t="str">
            <v>FLAVOUR COCONUT 648857</v>
          </cell>
        </row>
        <row r="57">
          <cell r="A57">
            <v>3.036</v>
          </cell>
          <cell r="B57" t="str">
            <v>01bs260036</v>
          </cell>
          <cell r="C57" t="str">
            <v>FLAVOUR VANILLA 654067</v>
          </cell>
        </row>
        <row r="58">
          <cell r="A58">
            <v>3.0369999999999999</v>
          </cell>
          <cell r="B58" t="str">
            <v>01BS260037</v>
          </cell>
          <cell r="C58" t="str">
            <v>FLAVOUR CHOCOLATE BOOSTER BG-5001</v>
          </cell>
        </row>
        <row r="59">
          <cell r="A59">
            <v>3.0379999999999998</v>
          </cell>
          <cell r="B59" t="str">
            <v>01BS260038</v>
          </cell>
          <cell r="C59" t="str">
            <v>FLAVOUR LEMON OIL 661115</v>
          </cell>
        </row>
        <row r="60">
          <cell r="A60">
            <v>3.0389999999999997</v>
          </cell>
          <cell r="B60" t="str">
            <v>01BS260039</v>
          </cell>
          <cell r="C60" t="str">
            <v>FLAVOUR CURRY INDIAN</v>
          </cell>
        </row>
        <row r="61">
          <cell r="A61">
            <v>3.04</v>
          </cell>
          <cell r="B61" t="str">
            <v>01BS260040</v>
          </cell>
          <cell r="C61" t="str">
            <v>FLAVOUR STRAWBERRY OIL 648510</v>
          </cell>
        </row>
        <row r="62">
          <cell r="A62">
            <v>3.0409999999999999</v>
          </cell>
          <cell r="B62" t="str">
            <v>01BS260041</v>
          </cell>
          <cell r="C62" t="str">
            <v>FLAVOUR STRAWBERRY 654457 FLAVOURING OVP</v>
          </cell>
        </row>
        <row r="63">
          <cell r="A63">
            <v>3.0419999999999998</v>
          </cell>
          <cell r="B63" t="str">
            <v>01BS260042</v>
          </cell>
          <cell r="C63" t="str">
            <v>FLAVOUR LEMON POWDER</v>
          </cell>
        </row>
        <row r="64">
          <cell r="A64">
            <v>3.0429999999999997</v>
          </cell>
          <cell r="B64" t="str">
            <v>01BS260043</v>
          </cell>
          <cell r="C64" t="str">
            <v xml:space="preserve">FLAVOUR VANILLA 652162 </v>
          </cell>
        </row>
        <row r="65">
          <cell r="A65">
            <v>3.044</v>
          </cell>
          <cell r="B65" t="str">
            <v>01BS260044</v>
          </cell>
          <cell r="C65" t="str">
            <v>FLAVOUR VANILLA 854101</v>
          </cell>
        </row>
        <row r="66">
          <cell r="A66">
            <v>3.0449999999999999</v>
          </cell>
          <cell r="B66" t="str">
            <v>01BS260045</v>
          </cell>
          <cell r="C66" t="str">
            <v>Onion Powder Flavour</v>
          </cell>
        </row>
        <row r="67">
          <cell r="A67">
            <v>3.0459999999999998</v>
          </cell>
          <cell r="B67" t="str">
            <v>01BS260046</v>
          </cell>
          <cell r="C67" t="str">
            <v>Moghul Masala</v>
          </cell>
        </row>
        <row r="68">
          <cell r="A68">
            <v>3.0469999999999997</v>
          </cell>
          <cell r="B68" t="str">
            <v>01BS260047</v>
          </cell>
          <cell r="C68" t="str">
            <v>Mixed Pickle Flavour</v>
          </cell>
        </row>
        <row r="69">
          <cell r="A69">
            <v>4.0010000000000003</v>
          </cell>
          <cell r="B69" t="str">
            <v>01BS314001</v>
          </cell>
          <cell r="C69" t="str">
            <v>BISCUIT SHORTENING (EPOCHLINE)</v>
          </cell>
        </row>
        <row r="70">
          <cell r="A70">
            <v>4.0020000000000007</v>
          </cell>
          <cell r="B70" t="str">
            <v>01BS314002</v>
          </cell>
          <cell r="C70" t="str">
            <v>CREAM SHORTENING (EPOCHLINE)</v>
          </cell>
        </row>
        <row r="71">
          <cell r="A71">
            <v>4.0030000000000001</v>
          </cell>
          <cell r="B71" t="str">
            <v>01BS314003</v>
          </cell>
          <cell r="C71" t="str">
            <v>PALMOLIEN OIL</v>
          </cell>
        </row>
        <row r="72">
          <cell r="A72">
            <v>4.0040000000000004</v>
          </cell>
          <cell r="B72" t="str">
            <v>01BS314004</v>
          </cell>
          <cell r="C72" t="str">
            <v>CREAM SHORTENING (UNIVER-35B)</v>
          </cell>
        </row>
        <row r="73">
          <cell r="A73">
            <v>4.0049999999999999</v>
          </cell>
          <cell r="B73" t="str">
            <v>01BS314005</v>
          </cell>
          <cell r="C73" t="str">
            <v>Sesam Oil</v>
          </cell>
        </row>
        <row r="74">
          <cell r="A74">
            <v>4.0060000000000002</v>
          </cell>
          <cell r="B74" t="str">
            <v>01BS314006</v>
          </cell>
        </row>
        <row r="75">
          <cell r="A75">
            <v>4.0069999999999997</v>
          </cell>
          <cell r="B75" t="str">
            <v>01BS314007</v>
          </cell>
          <cell r="C75" t="str">
            <v>B. SHORTENING (UNIVER-35B) Farooq oil</v>
          </cell>
        </row>
        <row r="76">
          <cell r="A76">
            <v>4.008</v>
          </cell>
          <cell r="B76" t="str">
            <v>01BS314008</v>
          </cell>
          <cell r="C76" t="str">
            <v>VEGETABLE FAT (UNIVER-35B) Fuji Oil</v>
          </cell>
        </row>
        <row r="77">
          <cell r="A77">
            <v>4.0090000000000003</v>
          </cell>
          <cell r="B77" t="str">
            <v>01BS314009</v>
          </cell>
          <cell r="C77" t="str">
            <v>PERAFINE OIL</v>
          </cell>
        </row>
        <row r="78">
          <cell r="A78">
            <v>4.01</v>
          </cell>
          <cell r="B78" t="str">
            <v>01BS314010</v>
          </cell>
          <cell r="C78" t="str">
            <v>COUVA FAT 600 R (RD 150805-8324)</v>
          </cell>
        </row>
        <row r="79">
          <cell r="A79">
            <v>4.0110000000000001</v>
          </cell>
          <cell r="B79" t="str">
            <v>01BS314011</v>
          </cell>
          <cell r="C79" t="str">
            <v>MELANO STS (VEGETABLE FAT) Fuji Oil</v>
          </cell>
        </row>
        <row r="80">
          <cell r="A80">
            <v>5.0010000000000003</v>
          </cell>
          <cell r="B80" t="str">
            <v>01BS344001</v>
          </cell>
          <cell r="C80" t="str">
            <v>GUM BENZOINE</v>
          </cell>
        </row>
        <row r="81">
          <cell r="A81">
            <v>6.0010000000000003</v>
          </cell>
          <cell r="B81" t="str">
            <v>01BS388001</v>
          </cell>
          <cell r="C81" t="str">
            <v>ENZYME VERON L-1O</v>
          </cell>
        </row>
        <row r="82">
          <cell r="A82">
            <v>6.0020000000000007</v>
          </cell>
          <cell r="B82" t="str">
            <v>01BS388002</v>
          </cell>
          <cell r="C82" t="str">
            <v>DRY YEAST (SAF-INSTANT)</v>
          </cell>
        </row>
        <row r="83">
          <cell r="A83">
            <v>6.0030000000000001</v>
          </cell>
          <cell r="B83" t="str">
            <v>01BS388003</v>
          </cell>
          <cell r="C83" t="str">
            <v>FRESH YEAST (MAURI FERMENTATION)</v>
          </cell>
        </row>
        <row r="84">
          <cell r="A84">
            <v>7.0010000000000003</v>
          </cell>
          <cell r="B84" t="str">
            <v>01BS420001</v>
          </cell>
          <cell r="C84" t="str">
            <v>SULTANAS</v>
          </cell>
        </row>
        <row r="85">
          <cell r="A85">
            <v>7.0020000000000007</v>
          </cell>
          <cell r="B85" t="str">
            <v>01BS420002</v>
          </cell>
          <cell r="C85" t="str">
            <v>RAISONS</v>
          </cell>
        </row>
        <row r="86">
          <cell r="A86">
            <v>7.0030000000000001</v>
          </cell>
          <cell r="B86" t="str">
            <v>01BS420003</v>
          </cell>
          <cell r="C86" t="str">
            <v xml:space="preserve">BLACK CURRENT </v>
          </cell>
        </row>
        <row r="87">
          <cell r="A87">
            <v>7.0040000000000004</v>
          </cell>
          <cell r="B87" t="str">
            <v>01BS420004</v>
          </cell>
          <cell r="C87" t="str">
            <v>STRAWBERRY JAM (IMPORTED ITALIAN)</v>
          </cell>
        </row>
        <row r="88">
          <cell r="A88">
            <v>7.0049999999999999</v>
          </cell>
          <cell r="B88" t="str">
            <v>01BS420005</v>
          </cell>
          <cell r="C88" t="str">
            <v>ALMONDS (LOCAL)</v>
          </cell>
        </row>
        <row r="89">
          <cell r="A89">
            <v>7.0060000000000002</v>
          </cell>
          <cell r="B89" t="str">
            <v>01BS420006</v>
          </cell>
          <cell r="C89" t="str">
            <v>ALMONDS (AMERICAN)</v>
          </cell>
        </row>
        <row r="90">
          <cell r="A90">
            <v>7.0070000000000006</v>
          </cell>
          <cell r="B90" t="str">
            <v>01BS420007</v>
          </cell>
          <cell r="C90" t="str">
            <v>SEASUM SEEDS</v>
          </cell>
        </row>
        <row r="91">
          <cell r="A91">
            <v>7.008</v>
          </cell>
          <cell r="B91" t="str">
            <v>01BS420008</v>
          </cell>
          <cell r="C91" t="str">
            <v>FRESH EGGS</v>
          </cell>
        </row>
        <row r="92">
          <cell r="A92">
            <v>7.0090000000000003</v>
          </cell>
          <cell r="B92" t="str">
            <v>01BS420009</v>
          </cell>
          <cell r="C92" t="str">
            <v>PEANUT ROASTED</v>
          </cell>
        </row>
        <row r="93">
          <cell r="A93">
            <v>7.01</v>
          </cell>
          <cell r="B93" t="str">
            <v>01BS420010</v>
          </cell>
          <cell r="C93" t="str">
            <v>EGG POWDER</v>
          </cell>
        </row>
        <row r="94">
          <cell r="A94">
            <v>7.0110000000000001</v>
          </cell>
          <cell r="B94" t="str">
            <v>01BS420011</v>
          </cell>
          <cell r="C94" t="str">
            <v>Orange Peel</v>
          </cell>
        </row>
        <row r="95">
          <cell r="A95">
            <v>7.0120000000000005</v>
          </cell>
          <cell r="B95" t="str">
            <v>01BS420012</v>
          </cell>
          <cell r="C95" t="str">
            <v>Pistachio</v>
          </cell>
        </row>
        <row r="96">
          <cell r="A96">
            <v>7.0129999999999999</v>
          </cell>
          <cell r="B96" t="str">
            <v>01BS420013</v>
          </cell>
          <cell r="C96" t="str">
            <v>Dried Apri Cot</v>
          </cell>
        </row>
        <row r="97">
          <cell r="A97">
            <v>7.0140000000000002</v>
          </cell>
          <cell r="B97" t="str">
            <v>01BS420014</v>
          </cell>
          <cell r="C97" t="str">
            <v>Angeer</v>
          </cell>
        </row>
        <row r="98">
          <cell r="A98">
            <v>7.0149999999999997</v>
          </cell>
          <cell r="B98" t="str">
            <v>01BS420015</v>
          </cell>
          <cell r="C98" t="str">
            <v>Falsa</v>
          </cell>
        </row>
        <row r="99">
          <cell r="A99">
            <v>7.016</v>
          </cell>
          <cell r="B99" t="str">
            <v>01BS420016</v>
          </cell>
          <cell r="C99" t="str">
            <v>Dried Dates</v>
          </cell>
        </row>
        <row r="100">
          <cell r="A100">
            <v>8.0009999999999994</v>
          </cell>
          <cell r="B100" t="str">
            <v>01BS474001</v>
          </cell>
          <cell r="C100" t="str">
            <v>COCONUT OIL</v>
          </cell>
        </row>
        <row r="101">
          <cell r="A101">
            <v>8.0019999999999989</v>
          </cell>
          <cell r="B101" t="str">
            <v>01BS474002</v>
          </cell>
          <cell r="C101" t="str">
            <v>OATMEAL</v>
          </cell>
        </row>
        <row r="102">
          <cell r="A102">
            <v>8.0030000000000001</v>
          </cell>
          <cell r="B102" t="str">
            <v>01BS474003</v>
          </cell>
          <cell r="C102" t="str">
            <v>FINE FLOUR (MAIDA)</v>
          </cell>
        </row>
        <row r="103">
          <cell r="A103">
            <v>8.0039999999999996</v>
          </cell>
          <cell r="B103" t="str">
            <v>01BS474004</v>
          </cell>
          <cell r="C103" t="str">
            <v>SUJI</v>
          </cell>
        </row>
        <row r="104">
          <cell r="A104">
            <v>8.0050000000000008</v>
          </cell>
          <cell r="B104" t="str">
            <v>01BS474005</v>
          </cell>
          <cell r="C104" t="str">
            <v>CORN FLAKE (MODIFIY STARCH)</v>
          </cell>
        </row>
        <row r="105">
          <cell r="A105">
            <v>8.0060000000000002</v>
          </cell>
          <cell r="B105" t="str">
            <v>01BS474006</v>
          </cell>
          <cell r="C105" t="str">
            <v>Rice Flour</v>
          </cell>
        </row>
        <row r="106">
          <cell r="A106">
            <v>8.0069999999999997</v>
          </cell>
          <cell r="B106" t="str">
            <v>01BS474007</v>
          </cell>
          <cell r="C106" t="str">
            <v>STRAWBERRY JAM (LOCAL SHEZAN)</v>
          </cell>
        </row>
        <row r="107">
          <cell r="A107">
            <v>8.0079999999999991</v>
          </cell>
          <cell r="B107" t="str">
            <v>01BS474008</v>
          </cell>
          <cell r="C107" t="str">
            <v>POTATO FLOUR</v>
          </cell>
        </row>
        <row r="108">
          <cell r="A108">
            <v>8.0089999999999986</v>
          </cell>
          <cell r="B108" t="str">
            <v>01BS474009</v>
          </cell>
          <cell r="C108" t="str">
            <v>GLUTEN POWDER</v>
          </cell>
        </row>
        <row r="109">
          <cell r="A109">
            <v>8.01</v>
          </cell>
          <cell r="B109" t="str">
            <v>01BS474010</v>
          </cell>
          <cell r="C109" t="str">
            <v>CORN FLOUR</v>
          </cell>
        </row>
        <row r="110">
          <cell r="A110">
            <v>8.0109999999999992</v>
          </cell>
          <cell r="B110" t="str">
            <v>01BS474011</v>
          </cell>
          <cell r="C110" t="str">
            <v>WHOLE MEAL FLOUR</v>
          </cell>
        </row>
        <row r="111">
          <cell r="A111">
            <v>8.0120000000000005</v>
          </cell>
          <cell r="B111" t="str">
            <v>01BS474012</v>
          </cell>
          <cell r="C111" t="str">
            <v>WHEY POWDER</v>
          </cell>
        </row>
        <row r="112">
          <cell r="A112">
            <v>8.0129999999999999</v>
          </cell>
          <cell r="B112" t="str">
            <v>01BS474013</v>
          </cell>
          <cell r="C112" t="str">
            <v>SOYA FLOUR</v>
          </cell>
        </row>
        <row r="113">
          <cell r="A113">
            <v>8.0139999999999993</v>
          </cell>
          <cell r="B113" t="str">
            <v>01BS474014</v>
          </cell>
          <cell r="C113" t="str">
            <v>SKIMMED MILK POWDER</v>
          </cell>
        </row>
        <row r="114">
          <cell r="A114">
            <v>8.0150000000000006</v>
          </cell>
          <cell r="B114" t="str">
            <v>O1BS474015</v>
          </cell>
          <cell r="C114" t="str">
            <v>WHEAT FLAKE</v>
          </cell>
        </row>
        <row r="115">
          <cell r="A115">
            <v>8.016</v>
          </cell>
          <cell r="B115" t="str">
            <v>O1BS474016</v>
          </cell>
          <cell r="C115" t="str">
            <v>Puff Rice</v>
          </cell>
        </row>
        <row r="116">
          <cell r="A116">
            <v>9.0009999999999994</v>
          </cell>
          <cell r="B116" t="str">
            <v>01BS502001</v>
          </cell>
          <cell r="C116" t="str">
            <v>CANUBA WAX</v>
          </cell>
        </row>
        <row r="117">
          <cell r="A117">
            <v>9.0019999999999989</v>
          </cell>
          <cell r="B117" t="str">
            <v>01BS502002</v>
          </cell>
          <cell r="C117" t="str">
            <v>PERAFINE WAX</v>
          </cell>
        </row>
        <row r="118">
          <cell r="A118">
            <v>9.0030000000000001</v>
          </cell>
          <cell r="B118" t="str">
            <v>01BS502003</v>
          </cell>
          <cell r="C118" t="str">
            <v>SOYA LECITHIN</v>
          </cell>
        </row>
        <row r="119">
          <cell r="A119">
            <v>9.0039999999999996</v>
          </cell>
          <cell r="B119" t="str">
            <v>01BS502004</v>
          </cell>
          <cell r="C119" t="str">
            <v>DESSICATED COCONUT</v>
          </cell>
        </row>
        <row r="120">
          <cell r="A120">
            <v>10.000999999999999</v>
          </cell>
          <cell r="B120" t="str">
            <v>01BS644001</v>
          </cell>
          <cell r="C120" t="str">
            <v>MELANO STS (LOCAL)</v>
          </cell>
        </row>
        <row r="121">
          <cell r="A121">
            <v>10.001999999999999</v>
          </cell>
          <cell r="B121" t="str">
            <v>01BS644002</v>
          </cell>
          <cell r="C121" t="str">
            <v>COCA POWDER COCOA HOUSE</v>
          </cell>
        </row>
        <row r="122">
          <cell r="A122">
            <v>10.003</v>
          </cell>
          <cell r="B122" t="str">
            <v>01BS644003</v>
          </cell>
          <cell r="C122" t="str">
            <v>COCA POWDER ALKALISED DF-700</v>
          </cell>
        </row>
        <row r="123">
          <cell r="A123">
            <v>10.004</v>
          </cell>
          <cell r="B123" t="str">
            <v>01BS644004</v>
          </cell>
          <cell r="C123" t="str">
            <v xml:space="preserve">COCA BUTTER </v>
          </cell>
        </row>
        <row r="124">
          <cell r="A124">
            <v>10.005000000000001</v>
          </cell>
          <cell r="B124" t="str">
            <v>01BS644005</v>
          </cell>
          <cell r="C124" t="str">
            <v>COCA LIQUOR</v>
          </cell>
        </row>
        <row r="125">
          <cell r="A125">
            <v>10.006</v>
          </cell>
          <cell r="B125" t="str">
            <v>01BS644006</v>
          </cell>
          <cell r="C125" t="str">
            <v>COCA POWDER  (KLK)</v>
          </cell>
        </row>
        <row r="126">
          <cell r="A126">
            <v>10.007</v>
          </cell>
          <cell r="B126" t="str">
            <v>01BS644007</v>
          </cell>
          <cell r="C126" t="str">
            <v>MELANO STS (FUJ I)</v>
          </cell>
        </row>
        <row r="127">
          <cell r="A127">
            <v>11.000999999999999</v>
          </cell>
          <cell r="B127" t="str">
            <v>01BS702001</v>
          </cell>
          <cell r="C127" t="str">
            <v>AJINOMOTO</v>
          </cell>
        </row>
        <row r="128">
          <cell r="A128">
            <v>11.001999999999999</v>
          </cell>
          <cell r="B128" t="str">
            <v>01BS702002</v>
          </cell>
          <cell r="C128" t="str">
            <v>RED CHILLI</v>
          </cell>
        </row>
        <row r="129">
          <cell r="A129">
            <v>11.003</v>
          </cell>
          <cell r="B129" t="str">
            <v>01BS702003</v>
          </cell>
          <cell r="C129" t="str">
            <v>BLACK PEPPER</v>
          </cell>
        </row>
        <row r="130">
          <cell r="A130">
            <v>11.004</v>
          </cell>
          <cell r="B130" t="str">
            <v>01BS702004</v>
          </cell>
          <cell r="C130" t="str">
            <v>SALT (Micronized) 60MESH</v>
          </cell>
        </row>
        <row r="131">
          <cell r="A131">
            <v>11.005000000000001</v>
          </cell>
          <cell r="B131" t="str">
            <v>01BS702005</v>
          </cell>
          <cell r="C131" t="str">
            <v>SALT (Micronized) 80MESH</v>
          </cell>
        </row>
        <row r="132">
          <cell r="A132">
            <v>11.006</v>
          </cell>
          <cell r="B132" t="str">
            <v>01BS702006</v>
          </cell>
          <cell r="C132" t="str">
            <v xml:space="preserve">Garlic Powder </v>
          </cell>
        </row>
        <row r="133">
          <cell r="A133">
            <v>11.007</v>
          </cell>
          <cell r="B133" t="str">
            <v>01BS702007</v>
          </cell>
          <cell r="C133" t="str">
            <v>Table Salt</v>
          </cell>
        </row>
        <row r="134">
          <cell r="A134">
            <v>11.007999999999999</v>
          </cell>
          <cell r="B134" t="str">
            <v>01BS702008</v>
          </cell>
          <cell r="C134" t="str">
            <v>Coriander leaves</v>
          </cell>
        </row>
        <row r="135">
          <cell r="A135">
            <v>11.009</v>
          </cell>
          <cell r="B135" t="str">
            <v>01BS702009</v>
          </cell>
          <cell r="C135" t="str">
            <v>Cumin Powder / Seed</v>
          </cell>
        </row>
        <row r="136">
          <cell r="A136">
            <v>12.000999999999999</v>
          </cell>
          <cell r="B136" t="str">
            <v>01BS774001</v>
          </cell>
          <cell r="C136" t="str">
            <v>SUGAR (REFINE)</v>
          </cell>
        </row>
        <row r="137">
          <cell r="A137">
            <v>12.001999999999999</v>
          </cell>
          <cell r="B137" t="str">
            <v>01BS774002</v>
          </cell>
          <cell r="C137" t="str">
            <v>GOLDEN SYRUP (INVERT SUGAR SYRUP)</v>
          </cell>
        </row>
        <row r="138">
          <cell r="A138">
            <v>12.003</v>
          </cell>
          <cell r="B138" t="str">
            <v>01BS774003</v>
          </cell>
          <cell r="C138" t="str">
            <v>MOLASSES</v>
          </cell>
        </row>
        <row r="139">
          <cell r="A139">
            <v>12.004</v>
          </cell>
          <cell r="B139" t="str">
            <v>01BS774004</v>
          </cell>
          <cell r="C139" t="str">
            <v>SUGAR FINE GRANULATED</v>
          </cell>
        </row>
        <row r="140">
          <cell r="A140">
            <v>12.005000000000001</v>
          </cell>
          <cell r="B140" t="str">
            <v>01BS774005</v>
          </cell>
          <cell r="C140" t="str">
            <v>MALT EXTRACT</v>
          </cell>
        </row>
        <row r="141">
          <cell r="A141">
            <v>12.006</v>
          </cell>
          <cell r="B141" t="str">
            <v>01BS774006</v>
          </cell>
          <cell r="C141" t="str">
            <v>SUGAR MILD</v>
          </cell>
        </row>
        <row r="142">
          <cell r="A142" t="str">
            <v>12.006-1</v>
          </cell>
          <cell r="B142" t="str">
            <v>01BS774006</v>
          </cell>
          <cell r="C142" t="str">
            <v>SUGAR Refine</v>
          </cell>
        </row>
        <row r="143">
          <cell r="A143">
            <v>12.007</v>
          </cell>
          <cell r="B143" t="str">
            <v>01BS774007</v>
          </cell>
          <cell r="C143" t="str">
            <v>MALTO DEXTRINE</v>
          </cell>
        </row>
        <row r="144">
          <cell r="A144">
            <v>12.007999999999999</v>
          </cell>
          <cell r="B144" t="str">
            <v>01BS774008</v>
          </cell>
          <cell r="C144" t="str">
            <v>SUGAR (REFINE) (25KGS PAPER BAGS)</v>
          </cell>
        </row>
        <row r="168">
          <cell r="A168" t="str">
            <v>Other</v>
          </cell>
        </row>
        <row r="169">
          <cell r="A169">
            <v>20.001000000000001</v>
          </cell>
          <cell r="C169" t="str">
            <v>Full Cream Milk Powder</v>
          </cell>
        </row>
        <row r="170">
          <cell r="A170">
            <v>20.001999999999999</v>
          </cell>
          <cell r="C170" t="str">
            <v>Dextrose</v>
          </cell>
        </row>
        <row r="171">
          <cell r="A171">
            <v>20.003</v>
          </cell>
          <cell r="C171" t="str">
            <v>Calcium Carbonate</v>
          </cell>
        </row>
        <row r="172">
          <cell r="A172">
            <v>20.004000000000001</v>
          </cell>
          <cell r="C172" t="str">
            <v>Coca Type Choc Flavor 138870</v>
          </cell>
        </row>
        <row r="173">
          <cell r="A173">
            <v>20.004999999999999</v>
          </cell>
          <cell r="B173" t="str">
            <v>01TF270075</v>
          </cell>
          <cell r="C173" t="str">
            <v>Straw Berry Flavor 838848 Symrise</v>
          </cell>
        </row>
        <row r="174">
          <cell r="A174">
            <v>20.006</v>
          </cell>
          <cell r="C174" t="str">
            <v>Fresh St.berry(smc) LC 4397</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9"/>
      <sheetName val="26"/>
      <sheetName val="25"/>
      <sheetName val="24"/>
      <sheetName val="23"/>
      <sheetName val="22"/>
      <sheetName val="21"/>
      <sheetName val="20"/>
      <sheetName val="19"/>
      <sheetName val="18"/>
      <sheetName val="17"/>
      <sheetName val="16"/>
      <sheetName val="15"/>
      <sheetName val="14"/>
      <sheetName val="13"/>
      <sheetName val="12"/>
      <sheetName val="11"/>
      <sheetName val="10"/>
      <sheetName val="09"/>
      <sheetName val="08"/>
      <sheetName val="06"/>
      <sheetName val="05"/>
      <sheetName val="04"/>
      <sheetName val="03"/>
      <sheetName val="02"/>
      <sheetName val="01"/>
      <sheetName val="lc921471"/>
      <sheetName val="Repay IFC A"/>
      <sheetName val="Sajad require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
          <cell r="AE1">
            <v>5547</v>
          </cell>
        </row>
        <row r="2">
          <cell r="AE2">
            <v>5540</v>
          </cell>
        </row>
        <row r="3">
          <cell r="AE3">
            <v>5547</v>
          </cell>
        </row>
        <row r="4">
          <cell r="AE4">
            <v>5550</v>
          </cell>
        </row>
        <row r="5">
          <cell r="AE5">
            <v>5547</v>
          </cell>
        </row>
        <row r="6">
          <cell r="AE6" t="str">
            <v>5536+37</v>
          </cell>
        </row>
        <row r="7">
          <cell r="AE7">
            <v>5542</v>
          </cell>
        </row>
        <row r="8">
          <cell r="AE8">
            <v>5540</v>
          </cell>
        </row>
        <row r="9">
          <cell r="AE9">
            <v>5540</v>
          </cell>
        </row>
        <row r="10">
          <cell r="AE10" t="str">
            <v>5542+43</v>
          </cell>
        </row>
        <row r="11">
          <cell r="AE11">
            <v>0</v>
          </cell>
        </row>
        <row r="12">
          <cell r="AE12">
            <v>5548</v>
          </cell>
        </row>
        <row r="13">
          <cell r="AE13" t="str">
            <v>5555-P</v>
          </cell>
        </row>
        <row r="14">
          <cell r="AE14">
            <v>5551</v>
          </cell>
        </row>
        <row r="15">
          <cell r="AE15">
            <v>5547</v>
          </cell>
        </row>
        <row r="16">
          <cell r="AE16" t="str">
            <v>5538+39</v>
          </cell>
        </row>
        <row r="17">
          <cell r="AE17">
            <v>5537</v>
          </cell>
        </row>
        <row r="18">
          <cell r="AE18">
            <v>5549</v>
          </cell>
        </row>
        <row r="19">
          <cell r="AE19">
            <v>0</v>
          </cell>
        </row>
        <row r="20">
          <cell r="AE20">
            <v>5550</v>
          </cell>
        </row>
        <row r="21">
          <cell r="AE21">
            <v>5549</v>
          </cell>
        </row>
        <row r="22">
          <cell r="AE22">
            <v>0</v>
          </cell>
        </row>
        <row r="23">
          <cell r="AE23">
            <v>5543</v>
          </cell>
        </row>
        <row r="24">
          <cell r="AE24">
            <v>5539</v>
          </cell>
        </row>
        <row r="25">
          <cell r="AE25">
            <v>0</v>
          </cell>
        </row>
        <row r="26">
          <cell r="AE26">
            <v>0</v>
          </cell>
        </row>
        <row r="27">
          <cell r="AE27">
            <v>0</v>
          </cell>
        </row>
        <row r="28">
          <cell r="AE28">
            <v>0</v>
          </cell>
        </row>
        <row r="29">
          <cell r="AE29">
            <v>5543</v>
          </cell>
        </row>
        <row r="30">
          <cell r="AE30">
            <v>5551</v>
          </cell>
        </row>
        <row r="31">
          <cell r="AE31">
            <v>5541</v>
          </cell>
        </row>
        <row r="32">
          <cell r="AE32">
            <v>5549</v>
          </cell>
        </row>
        <row r="33">
          <cell r="AE33">
            <v>5548</v>
          </cell>
        </row>
        <row r="34">
          <cell r="AE34">
            <v>5543</v>
          </cell>
        </row>
        <row r="35">
          <cell r="AE35">
            <v>0</v>
          </cell>
        </row>
        <row r="36">
          <cell r="AE36">
            <v>5549</v>
          </cell>
        </row>
        <row r="37">
          <cell r="AE37">
            <v>0</v>
          </cell>
        </row>
        <row r="38">
          <cell r="AE38">
            <v>5537</v>
          </cell>
        </row>
        <row r="39">
          <cell r="AE39">
            <v>0</v>
          </cell>
        </row>
        <row r="40">
          <cell r="AE40">
            <v>0</v>
          </cell>
        </row>
        <row r="41">
          <cell r="AE41">
            <v>5542</v>
          </cell>
        </row>
        <row r="42">
          <cell r="AE42">
            <v>0</v>
          </cell>
        </row>
        <row r="43">
          <cell r="AE43">
            <v>5539</v>
          </cell>
        </row>
        <row r="44">
          <cell r="AE44">
            <v>0</v>
          </cell>
        </row>
        <row r="45">
          <cell r="AE45">
            <v>5548</v>
          </cell>
        </row>
        <row r="46">
          <cell r="AE46">
            <v>5538</v>
          </cell>
        </row>
        <row r="47">
          <cell r="AE47">
            <v>5550</v>
          </cell>
        </row>
        <row r="48">
          <cell r="AE48">
            <v>0</v>
          </cell>
        </row>
        <row r="49">
          <cell r="AE49">
            <v>5551</v>
          </cell>
        </row>
        <row r="50">
          <cell r="AE50">
            <v>5541</v>
          </cell>
        </row>
        <row r="51">
          <cell r="AE51">
            <v>5538</v>
          </cell>
        </row>
        <row r="52">
          <cell r="AE52">
            <v>5227</v>
          </cell>
        </row>
        <row r="53">
          <cell r="AE53">
            <v>5539</v>
          </cell>
        </row>
        <row r="54">
          <cell r="AE54">
            <v>5550</v>
          </cell>
        </row>
        <row r="55">
          <cell r="AE55">
            <v>5541</v>
          </cell>
        </row>
        <row r="56">
          <cell r="AE56" t="str">
            <v>5546-P</v>
          </cell>
        </row>
        <row r="57">
          <cell r="AE57">
            <v>5542</v>
          </cell>
        </row>
        <row r="58">
          <cell r="AE58">
            <v>5540</v>
          </cell>
        </row>
        <row r="59">
          <cell r="AE59">
            <v>0</v>
          </cell>
        </row>
        <row r="60">
          <cell r="AE60">
            <v>5548</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tl data"/>
      <sheetName val="18"/>
      <sheetName val="Inventory"/>
      <sheetName val="D-2"/>
    </sheetNames>
    <sheetDataSet>
      <sheetData sheetId="0"/>
      <sheetData sheetId="1" refreshError="1"/>
      <sheetData sheetId="2" refreshError="1"/>
      <sheetData sheetId="3"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DS"/>
      <sheetName val="Inv"/>
      <sheetName val="Inventory"/>
      <sheetName val="Txt"/>
      <sheetName val="Textile"/>
      <sheetName val="Ttl data"/>
      <sheetName val="Land Detail II SECL"/>
      <sheetName val="lc921471"/>
    </sheetNames>
    <sheetDataSet>
      <sheetData sheetId="0"/>
      <sheetData sheetId="1"/>
      <sheetData sheetId="2"/>
      <sheetData sheetId="3"/>
      <sheetData sheetId="4"/>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 (4)"/>
      <sheetName val="Graph"/>
      <sheetName val="Graph (2)"/>
      <sheetName val="Graph (3)"/>
      <sheetName val="PLC (2)"/>
      <sheetName val="CFC"/>
      <sheetName val="Reasons"/>
      <sheetName val="exchequers"/>
      <sheetName val="tran"/>
      <sheetName val="CGI"/>
      <sheetName val="Variation with Budget"/>
      <sheetName val="PLBS"/>
      <sheetName val="PLC"/>
      <sheetName val="BSC"/>
      <sheetName val="Printed a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663">
          <cell r="C663">
            <v>239000</v>
          </cell>
        </row>
        <row r="664">
          <cell r="C664">
            <v>3097025</v>
          </cell>
        </row>
        <row r="665">
          <cell r="C665">
            <v>286735</v>
          </cell>
        </row>
        <row r="666">
          <cell r="C666">
            <v>11423623</v>
          </cell>
        </row>
        <row r="667">
          <cell r="C667">
            <v>1267487</v>
          </cell>
        </row>
        <row r="668">
          <cell r="C668">
            <v>-330515.74</v>
          </cell>
        </row>
        <row r="669">
          <cell r="C669">
            <v>2427834</v>
          </cell>
        </row>
        <row r="670">
          <cell r="C670">
            <v>14936003</v>
          </cell>
        </row>
        <row r="671">
          <cell r="C671">
            <v>4847885</v>
          </cell>
        </row>
        <row r="672">
          <cell r="C672">
            <v>143062</v>
          </cell>
        </row>
        <row r="673">
          <cell r="C673">
            <v>199509</v>
          </cell>
        </row>
        <row r="674">
          <cell r="C674">
            <v>893366</v>
          </cell>
        </row>
        <row r="675">
          <cell r="C675">
            <v>4440321</v>
          </cell>
        </row>
        <row r="676">
          <cell r="C676">
            <v>1813621</v>
          </cell>
        </row>
        <row r="677">
          <cell r="C677">
            <v>65902</v>
          </cell>
        </row>
        <row r="678">
          <cell r="C678">
            <v>0</v>
          </cell>
        </row>
        <row r="679">
          <cell r="C679">
            <v>0</v>
          </cell>
        </row>
        <row r="680">
          <cell r="C680">
            <v>0</v>
          </cell>
        </row>
        <row r="681">
          <cell r="C681">
            <v>0</v>
          </cell>
        </row>
        <row r="682">
          <cell r="C682">
            <v>0</v>
          </cell>
        </row>
        <row r="683">
          <cell r="C683">
            <v>0</v>
          </cell>
        </row>
        <row r="684">
          <cell r="C684">
            <v>0</v>
          </cell>
        </row>
        <row r="685">
          <cell r="C685">
            <v>0</v>
          </cell>
        </row>
        <row r="686">
          <cell r="C686">
            <v>0</v>
          </cell>
        </row>
        <row r="687">
          <cell r="C687">
            <v>0</v>
          </cell>
        </row>
        <row r="688">
          <cell r="C688">
            <v>0</v>
          </cell>
        </row>
        <row r="689">
          <cell r="C689">
            <v>0</v>
          </cell>
        </row>
        <row r="690">
          <cell r="C690">
            <v>0</v>
          </cell>
        </row>
        <row r="691">
          <cell r="C691">
            <v>0</v>
          </cell>
        </row>
        <row r="692">
          <cell r="C692">
            <v>0</v>
          </cell>
        </row>
        <row r="693">
          <cell r="C693">
            <v>0</v>
          </cell>
        </row>
        <row r="694">
          <cell r="C694">
            <v>0</v>
          </cell>
        </row>
        <row r="695">
          <cell r="C695">
            <v>0</v>
          </cell>
        </row>
        <row r="696">
          <cell r="C696">
            <v>0</v>
          </cell>
        </row>
        <row r="697">
          <cell r="C697">
            <v>0</v>
          </cell>
        </row>
        <row r="698">
          <cell r="C698">
            <v>0</v>
          </cell>
        </row>
        <row r="699">
          <cell r="C699">
            <v>0</v>
          </cell>
        </row>
        <row r="700">
          <cell r="C700">
            <v>0</v>
          </cell>
        </row>
        <row r="701">
          <cell r="C701">
            <v>0</v>
          </cell>
        </row>
        <row r="702">
          <cell r="C702">
            <v>0</v>
          </cell>
        </row>
        <row r="703">
          <cell r="C703">
            <v>0</v>
          </cell>
        </row>
        <row r="704">
          <cell r="C704">
            <v>1018</v>
          </cell>
        </row>
        <row r="705">
          <cell r="C705">
            <v>3704</v>
          </cell>
        </row>
        <row r="706">
          <cell r="C706">
            <v>2852</v>
          </cell>
        </row>
        <row r="707">
          <cell r="C707">
            <v>2200</v>
          </cell>
        </row>
        <row r="708">
          <cell r="C708">
            <v>500</v>
          </cell>
        </row>
        <row r="709">
          <cell r="C709">
            <v>0</v>
          </cell>
        </row>
        <row r="710">
          <cell r="C710">
            <v>0</v>
          </cell>
        </row>
        <row r="711">
          <cell r="C711">
            <v>0</v>
          </cell>
        </row>
        <row r="712">
          <cell r="C712">
            <v>0</v>
          </cell>
        </row>
        <row r="713">
          <cell r="C713">
            <v>0</v>
          </cell>
        </row>
        <row r="714">
          <cell r="C714">
            <v>0</v>
          </cell>
        </row>
        <row r="715">
          <cell r="C715">
            <v>0</v>
          </cell>
        </row>
        <row r="716">
          <cell r="C716">
            <v>0</v>
          </cell>
        </row>
        <row r="717">
          <cell r="C717">
            <v>0</v>
          </cell>
        </row>
        <row r="718">
          <cell r="C718">
            <v>0</v>
          </cell>
        </row>
        <row r="719">
          <cell r="C719">
            <v>0</v>
          </cell>
        </row>
        <row r="720">
          <cell r="C720">
            <v>0</v>
          </cell>
        </row>
        <row r="721">
          <cell r="C721">
            <v>0</v>
          </cell>
        </row>
        <row r="722">
          <cell r="C722">
            <v>0</v>
          </cell>
        </row>
        <row r="723">
          <cell r="C723">
            <v>0</v>
          </cell>
        </row>
        <row r="724">
          <cell r="C724">
            <v>0</v>
          </cell>
        </row>
        <row r="725">
          <cell r="C725">
            <v>0</v>
          </cell>
        </row>
        <row r="726">
          <cell r="C726">
            <v>0</v>
          </cell>
        </row>
        <row r="727">
          <cell r="C727">
            <v>0</v>
          </cell>
        </row>
        <row r="728">
          <cell r="C728">
            <v>0</v>
          </cell>
        </row>
        <row r="729">
          <cell r="C729">
            <v>0</v>
          </cell>
        </row>
        <row r="730">
          <cell r="C730">
            <v>0</v>
          </cell>
        </row>
        <row r="731">
          <cell r="C731">
            <v>0</v>
          </cell>
        </row>
        <row r="732">
          <cell r="C732">
            <v>0</v>
          </cell>
        </row>
        <row r="733">
          <cell r="C733">
            <v>0</v>
          </cell>
        </row>
        <row r="734">
          <cell r="C734">
            <v>0</v>
          </cell>
        </row>
        <row r="735">
          <cell r="C735">
            <v>0</v>
          </cell>
        </row>
        <row r="736">
          <cell r="C736">
            <v>0</v>
          </cell>
        </row>
        <row r="737">
          <cell r="C737">
            <v>0</v>
          </cell>
        </row>
        <row r="738">
          <cell r="C738">
            <v>0</v>
          </cell>
        </row>
        <row r="739">
          <cell r="C739">
            <v>0</v>
          </cell>
        </row>
        <row r="740">
          <cell r="C740">
            <v>0</v>
          </cell>
        </row>
        <row r="741">
          <cell r="C741">
            <v>0</v>
          </cell>
        </row>
        <row r="742">
          <cell r="C742">
            <v>0</v>
          </cell>
        </row>
        <row r="743">
          <cell r="C743">
            <v>0</v>
          </cell>
        </row>
        <row r="744">
          <cell r="C744">
            <v>0</v>
          </cell>
        </row>
        <row r="745">
          <cell r="C745">
            <v>0</v>
          </cell>
        </row>
        <row r="746">
          <cell r="C746">
            <v>0</v>
          </cell>
        </row>
        <row r="747">
          <cell r="C747">
            <v>0</v>
          </cell>
        </row>
        <row r="748">
          <cell r="C748">
            <v>0</v>
          </cell>
        </row>
        <row r="749">
          <cell r="C749">
            <v>0</v>
          </cell>
        </row>
        <row r="750">
          <cell r="C750">
            <v>0</v>
          </cell>
        </row>
        <row r="751">
          <cell r="C751">
            <v>0</v>
          </cell>
        </row>
        <row r="752">
          <cell r="C752">
            <v>0</v>
          </cell>
        </row>
        <row r="753">
          <cell r="C753">
            <v>0</v>
          </cell>
        </row>
        <row r="754">
          <cell r="C754">
            <v>0</v>
          </cell>
        </row>
        <row r="755">
          <cell r="C755">
            <v>0</v>
          </cell>
        </row>
        <row r="756">
          <cell r="C756">
            <v>0</v>
          </cell>
        </row>
        <row r="757">
          <cell r="C757">
            <v>0</v>
          </cell>
        </row>
        <row r="758">
          <cell r="C758">
            <v>0</v>
          </cell>
        </row>
        <row r="759">
          <cell r="C759">
            <v>0</v>
          </cell>
        </row>
      </sheetData>
      <sheetData sheetId="12" refreshError="1"/>
      <sheetData sheetId="13" refreshError="1"/>
      <sheetData sheetId="14"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Profit &amp; Loss"/>
      <sheetName val="Cash Flow"/>
      <sheetName val="Equity"/>
      <sheetName val="NOTES"/>
      <sheetName val="Fixed assets"/>
      <sheetName val="Tax Working"/>
      <sheetName val="Tax depreciation"/>
      <sheetName val="tax reconciliation"/>
      <sheetName val="Sheet2"/>
    </sheetNames>
    <sheetDataSet>
      <sheetData sheetId="0"/>
      <sheetData sheetId="1"/>
      <sheetData sheetId="2" refreshError="1"/>
      <sheetData sheetId="3" refreshError="1"/>
      <sheetData sheetId="4"/>
      <sheetData sheetId="5" refreshError="1"/>
      <sheetData sheetId="6"/>
      <sheetData sheetId="7" refreshError="1"/>
      <sheetData sheetId="8" refreshError="1"/>
      <sheetData sheetId="9"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mts Rcvd "/>
      <sheetName val="Grmt Ord"/>
      <sheetName val="L3"/>
      <sheetName val="Gmts"/>
      <sheetName val="#REF"/>
      <sheetName val="Acct"/>
    </sheetNames>
    <sheetDataSet>
      <sheetData sheetId="0"/>
      <sheetData sheetId="1" refreshError="1">
        <row r="4">
          <cell r="A4" t="str">
            <v>Cust</v>
          </cell>
        </row>
        <row r="5">
          <cell r="A5" t="str">
            <v/>
          </cell>
        </row>
        <row r="6">
          <cell r="A6" t="str">
            <v>CBL</v>
          </cell>
        </row>
        <row r="7">
          <cell r="A7" t="str">
            <v>CAR</v>
          </cell>
        </row>
        <row r="8">
          <cell r="A8" t="str">
            <v>CAR</v>
          </cell>
        </row>
        <row r="9">
          <cell r="A9" t="str">
            <v>CAR</v>
          </cell>
        </row>
        <row r="10">
          <cell r="A10" t="str">
            <v>CAR</v>
          </cell>
        </row>
        <row r="11">
          <cell r="A11" t="str">
            <v>CAR</v>
          </cell>
        </row>
        <row r="12">
          <cell r="A12" t="str">
            <v>CAR</v>
          </cell>
        </row>
        <row r="13">
          <cell r="A13" t="str">
            <v>CAR</v>
          </cell>
        </row>
        <row r="14">
          <cell r="A14" t="str">
            <v>CAR</v>
          </cell>
        </row>
        <row r="15">
          <cell r="A15" t="str">
            <v>CAR</v>
          </cell>
        </row>
        <row r="16">
          <cell r="A16" t="str">
            <v>CAR</v>
          </cell>
        </row>
        <row r="17">
          <cell r="A17" t="str">
            <v>CAR</v>
          </cell>
        </row>
        <row r="18">
          <cell r="A18" t="str">
            <v>CAR</v>
          </cell>
        </row>
        <row r="19">
          <cell r="A19" t="str">
            <v>CAR</v>
          </cell>
        </row>
        <row r="20">
          <cell r="A20" t="str">
            <v>CAR</v>
          </cell>
        </row>
        <row r="21">
          <cell r="A21" t="str">
            <v>CAR</v>
          </cell>
        </row>
        <row r="22">
          <cell r="A22" t="str">
            <v>CAR</v>
          </cell>
        </row>
        <row r="23">
          <cell r="A23" t="str">
            <v>CAR</v>
          </cell>
        </row>
        <row r="24">
          <cell r="A24" t="str">
            <v>CAR</v>
          </cell>
        </row>
        <row r="25">
          <cell r="A25" t="str">
            <v>CAR</v>
          </cell>
        </row>
        <row r="26">
          <cell r="A26" t="str">
            <v>CAR</v>
          </cell>
        </row>
        <row r="27">
          <cell r="A27" t="str">
            <v>CAR</v>
          </cell>
        </row>
        <row r="28">
          <cell r="A28" t="str">
            <v>CAR</v>
          </cell>
        </row>
        <row r="29">
          <cell r="A29" t="str">
            <v>CAR</v>
          </cell>
        </row>
        <row r="30">
          <cell r="A30" t="str">
            <v>CAR</v>
          </cell>
        </row>
        <row r="31">
          <cell r="A31" t="str">
            <v>CAR</v>
          </cell>
        </row>
        <row r="32">
          <cell r="A32" t="str">
            <v>CAR</v>
          </cell>
        </row>
        <row r="33">
          <cell r="A33" t="str">
            <v>CAR</v>
          </cell>
        </row>
        <row r="34">
          <cell r="A34" t="str">
            <v>CAR</v>
          </cell>
        </row>
        <row r="35">
          <cell r="A35" t="str">
            <v>CAR</v>
          </cell>
        </row>
        <row r="36">
          <cell r="A36" t="str">
            <v>CAR</v>
          </cell>
        </row>
        <row r="37">
          <cell r="A37" t="str">
            <v>CAR</v>
          </cell>
        </row>
        <row r="38">
          <cell r="A38" t="str">
            <v>CAR</v>
          </cell>
        </row>
        <row r="39">
          <cell r="A39" t="str">
            <v>CAR</v>
          </cell>
        </row>
        <row r="40">
          <cell r="A40" t="str">
            <v>CAR</v>
          </cell>
        </row>
        <row r="41">
          <cell r="A41" t="str">
            <v>CAR</v>
          </cell>
        </row>
        <row r="42">
          <cell r="A42" t="str">
            <v>CAR</v>
          </cell>
        </row>
        <row r="43">
          <cell r="A43" t="str">
            <v>CAR</v>
          </cell>
        </row>
        <row r="44">
          <cell r="A44" t="str">
            <v>CAR</v>
          </cell>
        </row>
        <row r="45">
          <cell r="A45" t="str">
            <v>CAR</v>
          </cell>
        </row>
        <row r="46">
          <cell r="A46" t="str">
            <v>CAR</v>
          </cell>
        </row>
        <row r="47">
          <cell r="A47" t="str">
            <v>CAR</v>
          </cell>
        </row>
        <row r="48">
          <cell r="A48" t="str">
            <v>CAR</v>
          </cell>
        </row>
        <row r="49">
          <cell r="A49" t="str">
            <v>CAR</v>
          </cell>
        </row>
        <row r="50">
          <cell r="A50" t="str">
            <v>CAR</v>
          </cell>
        </row>
        <row r="51">
          <cell r="A51" t="str">
            <v>CAR</v>
          </cell>
        </row>
        <row r="52">
          <cell r="A52" t="str">
            <v>CAR</v>
          </cell>
        </row>
        <row r="53">
          <cell r="A53" t="str">
            <v>CAR</v>
          </cell>
        </row>
        <row r="54">
          <cell r="A54" t="str">
            <v>CAR</v>
          </cell>
        </row>
        <row r="55">
          <cell r="A55" t="str">
            <v>CAR</v>
          </cell>
        </row>
        <row r="56">
          <cell r="A56" t="str">
            <v>CAR</v>
          </cell>
        </row>
        <row r="57">
          <cell r="A57" t="str">
            <v>CAR</v>
          </cell>
        </row>
        <row r="58">
          <cell r="A58" t="str">
            <v>CAR</v>
          </cell>
        </row>
        <row r="59">
          <cell r="A59" t="str">
            <v>CAR</v>
          </cell>
        </row>
        <row r="60">
          <cell r="A60" t="str">
            <v>CAR</v>
          </cell>
        </row>
        <row r="61">
          <cell r="A61" t="str">
            <v>CAR</v>
          </cell>
        </row>
        <row r="62">
          <cell r="A62" t="str">
            <v>CAR</v>
          </cell>
        </row>
        <row r="63">
          <cell r="A63" t="str">
            <v>CAR</v>
          </cell>
        </row>
        <row r="64">
          <cell r="A64" t="str">
            <v>CAR</v>
          </cell>
        </row>
        <row r="65">
          <cell r="A65" t="str">
            <v>CAR</v>
          </cell>
        </row>
        <row r="66">
          <cell r="A66" t="str">
            <v>CAR</v>
          </cell>
        </row>
        <row r="67">
          <cell r="A67" t="str">
            <v>CAR</v>
          </cell>
        </row>
        <row r="68">
          <cell r="A68" t="str">
            <v>CAR</v>
          </cell>
        </row>
        <row r="69">
          <cell r="A69" t="str">
            <v>CAR</v>
          </cell>
        </row>
        <row r="70">
          <cell r="A70" t="str">
            <v>CAR</v>
          </cell>
        </row>
        <row r="71">
          <cell r="A71" t="str">
            <v>CAR</v>
          </cell>
        </row>
        <row r="72">
          <cell r="A72" t="str">
            <v>CAR</v>
          </cell>
        </row>
        <row r="73">
          <cell r="A73" t="str">
            <v>CAR</v>
          </cell>
        </row>
        <row r="74">
          <cell r="A74" t="str">
            <v>CAR</v>
          </cell>
        </row>
        <row r="75">
          <cell r="A75" t="str">
            <v>CAR</v>
          </cell>
        </row>
        <row r="76">
          <cell r="A76" t="str">
            <v>CAR</v>
          </cell>
        </row>
        <row r="77">
          <cell r="A77" t="str">
            <v>CAR</v>
          </cell>
        </row>
        <row r="78">
          <cell r="A78" t="str">
            <v>CAR</v>
          </cell>
        </row>
        <row r="79">
          <cell r="A79" t="str">
            <v>CAR</v>
          </cell>
        </row>
        <row r="80">
          <cell r="A80" t="str">
            <v>CAR</v>
          </cell>
        </row>
        <row r="81">
          <cell r="A81" t="str">
            <v>CAR</v>
          </cell>
        </row>
        <row r="82">
          <cell r="A82" t="str">
            <v>CAR</v>
          </cell>
        </row>
        <row r="83">
          <cell r="A83" t="str">
            <v>CAR</v>
          </cell>
        </row>
        <row r="84">
          <cell r="A84" t="str">
            <v>CAR</v>
          </cell>
        </row>
        <row r="85">
          <cell r="A85" t="str">
            <v>CAR</v>
          </cell>
        </row>
        <row r="86">
          <cell r="A86" t="str">
            <v>CAR</v>
          </cell>
        </row>
        <row r="87">
          <cell r="A87" t="str">
            <v>CAR</v>
          </cell>
        </row>
        <row r="88">
          <cell r="A88" t="str">
            <v>CAR</v>
          </cell>
        </row>
        <row r="89">
          <cell r="A89" t="str">
            <v>CAR</v>
          </cell>
        </row>
        <row r="90">
          <cell r="A90" t="str">
            <v>CAR</v>
          </cell>
        </row>
        <row r="91">
          <cell r="A91" t="str">
            <v>CAR</v>
          </cell>
        </row>
        <row r="92">
          <cell r="A92" t="str">
            <v>CAR</v>
          </cell>
        </row>
        <row r="93">
          <cell r="A93" t="str">
            <v>CAR</v>
          </cell>
        </row>
        <row r="94">
          <cell r="A94" t="str">
            <v>CAR</v>
          </cell>
        </row>
        <row r="95">
          <cell r="A95" t="str">
            <v>CAR</v>
          </cell>
        </row>
        <row r="96">
          <cell r="A96" t="str">
            <v>CAR</v>
          </cell>
        </row>
        <row r="97">
          <cell r="A97" t="str">
            <v>CAR</v>
          </cell>
        </row>
        <row r="98">
          <cell r="A98" t="str">
            <v>CAR</v>
          </cell>
        </row>
        <row r="99">
          <cell r="A99" t="str">
            <v>CAR</v>
          </cell>
        </row>
        <row r="100">
          <cell r="A100" t="str">
            <v>CAR</v>
          </cell>
        </row>
        <row r="101">
          <cell r="A101" t="str">
            <v>CAR</v>
          </cell>
        </row>
        <row r="102">
          <cell r="A102" t="str">
            <v>CAR</v>
          </cell>
        </row>
        <row r="103">
          <cell r="A103" t="str">
            <v>0</v>
          </cell>
        </row>
        <row r="104">
          <cell r="A104" t="str">
            <v>0</v>
          </cell>
        </row>
        <row r="105">
          <cell r="A105" t="str">
            <v>0</v>
          </cell>
        </row>
        <row r="106">
          <cell r="A106" t="str">
            <v>0</v>
          </cell>
        </row>
        <row r="107">
          <cell r="A107" t="str">
            <v>0</v>
          </cell>
        </row>
        <row r="108">
          <cell r="A108" t="str">
            <v>0</v>
          </cell>
        </row>
        <row r="109">
          <cell r="A109" t="str">
            <v>0</v>
          </cell>
        </row>
        <row r="110">
          <cell r="A110" t="str">
            <v>0</v>
          </cell>
        </row>
        <row r="111">
          <cell r="A111" t="str">
            <v>0</v>
          </cell>
        </row>
        <row r="112">
          <cell r="A112" t="str">
            <v>0</v>
          </cell>
        </row>
        <row r="113">
          <cell r="A113" t="str">
            <v>0</v>
          </cell>
        </row>
        <row r="114">
          <cell r="A114" t="str">
            <v>0</v>
          </cell>
        </row>
        <row r="115">
          <cell r="A115" t="str">
            <v>0</v>
          </cell>
        </row>
        <row r="116">
          <cell r="A116" t="str">
            <v>0</v>
          </cell>
        </row>
        <row r="117">
          <cell r="A117" t="str">
            <v>0</v>
          </cell>
        </row>
        <row r="118">
          <cell r="A118" t="str">
            <v>0</v>
          </cell>
        </row>
        <row r="119">
          <cell r="A119" t="str">
            <v>0</v>
          </cell>
        </row>
        <row r="120">
          <cell r="A120" t="str">
            <v>0</v>
          </cell>
        </row>
        <row r="121">
          <cell r="A121" t="str">
            <v>0</v>
          </cell>
        </row>
        <row r="122">
          <cell r="A122" t="str">
            <v>0</v>
          </cell>
        </row>
        <row r="123">
          <cell r="A123" t="str">
            <v>0</v>
          </cell>
        </row>
        <row r="124">
          <cell r="A124" t="str">
            <v>0</v>
          </cell>
        </row>
        <row r="125">
          <cell r="A125" t="str">
            <v>CAR</v>
          </cell>
        </row>
        <row r="126">
          <cell r="A126" t="str">
            <v>CAR</v>
          </cell>
        </row>
        <row r="127">
          <cell r="A127" t="str">
            <v>CAR</v>
          </cell>
        </row>
        <row r="128">
          <cell r="A128" t="str">
            <v>CAR</v>
          </cell>
        </row>
        <row r="129">
          <cell r="A129" t="str">
            <v>CAR</v>
          </cell>
        </row>
        <row r="130">
          <cell r="A130" t="str">
            <v>CAR</v>
          </cell>
        </row>
        <row r="131">
          <cell r="A131" t="str">
            <v>0</v>
          </cell>
        </row>
        <row r="132">
          <cell r="A132" t="str">
            <v>0</v>
          </cell>
        </row>
        <row r="133">
          <cell r="A133" t="str">
            <v>0</v>
          </cell>
        </row>
        <row r="134">
          <cell r="A134" t="str">
            <v>Leg</v>
          </cell>
        </row>
        <row r="135">
          <cell r="A135" t="str">
            <v>RD</v>
          </cell>
        </row>
        <row r="136">
          <cell r="A136" t="str">
            <v>PT</v>
          </cell>
        </row>
        <row r="137">
          <cell r="A137" t="str">
            <v>CD</v>
          </cell>
        </row>
        <row r="138">
          <cell r="A138" t="str">
            <v>RW</v>
          </cell>
        </row>
        <row r="139">
          <cell r="A139" t="str">
            <v>0</v>
          </cell>
        </row>
        <row r="140">
          <cell r="A140" t="str">
            <v>0</v>
          </cell>
        </row>
        <row r="141">
          <cell r="A141" t="str">
            <v>0</v>
          </cell>
        </row>
        <row r="142">
          <cell r="A142" t="str">
            <v>0</v>
          </cell>
        </row>
        <row r="143">
          <cell r="A143" t="str">
            <v/>
          </cell>
        </row>
        <row r="144">
          <cell r="A144" t="str">
            <v>CBL</v>
          </cell>
        </row>
        <row r="145">
          <cell r="A145" t="str">
            <v>MUS</v>
          </cell>
        </row>
        <row r="146">
          <cell r="A146" t="str">
            <v>MUS</v>
          </cell>
        </row>
        <row r="147">
          <cell r="A147" t="str">
            <v>MUS</v>
          </cell>
        </row>
        <row r="148">
          <cell r="A148" t="str">
            <v>MUS</v>
          </cell>
        </row>
        <row r="149">
          <cell r="A149" t="str">
            <v>MUS</v>
          </cell>
        </row>
        <row r="150">
          <cell r="A150" t="str">
            <v>MUS</v>
          </cell>
        </row>
        <row r="151">
          <cell r="A151" t="str">
            <v>MUS</v>
          </cell>
        </row>
        <row r="152">
          <cell r="A152" t="str">
            <v>MUS</v>
          </cell>
        </row>
        <row r="153">
          <cell r="A153" t="str">
            <v>MUS</v>
          </cell>
        </row>
        <row r="154">
          <cell r="A154" t="str">
            <v>MUS</v>
          </cell>
        </row>
        <row r="155">
          <cell r="A155" t="str">
            <v>MUS</v>
          </cell>
        </row>
        <row r="156">
          <cell r="A156" t="str">
            <v>MUS</v>
          </cell>
        </row>
        <row r="157">
          <cell r="A157" t="str">
            <v>MUS</v>
          </cell>
        </row>
        <row r="158">
          <cell r="A158" t="str">
            <v>MUS</v>
          </cell>
        </row>
        <row r="159">
          <cell r="A159" t="str">
            <v>MUS</v>
          </cell>
        </row>
        <row r="160">
          <cell r="A160" t="str">
            <v>MUS</v>
          </cell>
        </row>
        <row r="161">
          <cell r="A161" t="str">
            <v>MUS</v>
          </cell>
        </row>
        <row r="162">
          <cell r="A162" t="str">
            <v>MUS</v>
          </cell>
        </row>
        <row r="163">
          <cell r="A163" t="str">
            <v>MUS</v>
          </cell>
        </row>
        <row r="164">
          <cell r="A164" t="str">
            <v>MUS</v>
          </cell>
        </row>
        <row r="165">
          <cell r="A165" t="str">
            <v>MUS</v>
          </cell>
        </row>
        <row r="166">
          <cell r="A166" t="str">
            <v>MUS</v>
          </cell>
        </row>
        <row r="167">
          <cell r="A167" t="str">
            <v>MUS</v>
          </cell>
        </row>
        <row r="168">
          <cell r="A168" t="str">
            <v>MUS</v>
          </cell>
        </row>
        <row r="169">
          <cell r="A169" t="str">
            <v>MUS</v>
          </cell>
        </row>
        <row r="170">
          <cell r="A170" t="str">
            <v>MUS</v>
          </cell>
        </row>
        <row r="171">
          <cell r="A171" t="str">
            <v>MUS</v>
          </cell>
        </row>
        <row r="172">
          <cell r="A172" t="str">
            <v>MUS</v>
          </cell>
        </row>
        <row r="173">
          <cell r="A173" t="str">
            <v>MUS</v>
          </cell>
        </row>
        <row r="174">
          <cell r="A174" t="str">
            <v>MUS</v>
          </cell>
        </row>
        <row r="175">
          <cell r="A175" t="str">
            <v>MUS</v>
          </cell>
        </row>
        <row r="176">
          <cell r="A176" t="str">
            <v>MUS</v>
          </cell>
        </row>
        <row r="177">
          <cell r="A177" t="str">
            <v>MUS</v>
          </cell>
        </row>
        <row r="178">
          <cell r="A178" t="str">
            <v>MUS</v>
          </cell>
        </row>
        <row r="179">
          <cell r="A179" t="str">
            <v>MUS</v>
          </cell>
        </row>
        <row r="180">
          <cell r="A180" t="str">
            <v>MUS</v>
          </cell>
        </row>
        <row r="181">
          <cell r="A181" t="str">
            <v>MUS</v>
          </cell>
        </row>
        <row r="182">
          <cell r="A182" t="str">
            <v>MUS</v>
          </cell>
        </row>
        <row r="183">
          <cell r="A183" t="str">
            <v>MUS</v>
          </cell>
        </row>
        <row r="184">
          <cell r="A184" t="str">
            <v>MUS</v>
          </cell>
        </row>
        <row r="185">
          <cell r="A185" t="str">
            <v>MUS</v>
          </cell>
        </row>
        <row r="186">
          <cell r="A186" t="str">
            <v>MUS</v>
          </cell>
        </row>
        <row r="187">
          <cell r="A187" t="str">
            <v>MUS</v>
          </cell>
        </row>
        <row r="188">
          <cell r="A188" t="str">
            <v>MUS</v>
          </cell>
        </row>
        <row r="189">
          <cell r="A189" t="str">
            <v>MUS</v>
          </cell>
        </row>
        <row r="190">
          <cell r="A190" t="str">
            <v>MUS</v>
          </cell>
        </row>
        <row r="191">
          <cell r="A191" t="str">
            <v>MUS</v>
          </cell>
        </row>
        <row r="192">
          <cell r="A192" t="str">
            <v>MUS</v>
          </cell>
        </row>
        <row r="193">
          <cell r="A193" t="str">
            <v>MUS</v>
          </cell>
        </row>
        <row r="194">
          <cell r="A194" t="str">
            <v>MUS</v>
          </cell>
        </row>
        <row r="195">
          <cell r="A195" t="str">
            <v>MUS</v>
          </cell>
        </row>
        <row r="196">
          <cell r="A196" t="str">
            <v>MUS</v>
          </cell>
        </row>
        <row r="197">
          <cell r="A197" t="str">
            <v>MUS</v>
          </cell>
        </row>
        <row r="198">
          <cell r="A198" t="str">
            <v>MUS</v>
          </cell>
        </row>
        <row r="199">
          <cell r="A199" t="str">
            <v>MUS</v>
          </cell>
        </row>
        <row r="200">
          <cell r="A200" t="str">
            <v>MUS</v>
          </cell>
        </row>
        <row r="201">
          <cell r="A201" t="str">
            <v>MUS</v>
          </cell>
        </row>
        <row r="202">
          <cell r="A202" t="str">
            <v>MUS</v>
          </cell>
        </row>
        <row r="203">
          <cell r="A203" t="str">
            <v>MUS</v>
          </cell>
        </row>
        <row r="204">
          <cell r="A204" t="str">
            <v>MUS</v>
          </cell>
        </row>
        <row r="205">
          <cell r="A205" t="str">
            <v>MUS</v>
          </cell>
        </row>
        <row r="206">
          <cell r="A206" t="str">
            <v>MUS</v>
          </cell>
        </row>
        <row r="207">
          <cell r="A207" t="str">
            <v>MUS</v>
          </cell>
        </row>
        <row r="208">
          <cell r="A208" t="str">
            <v>MUS</v>
          </cell>
        </row>
        <row r="209">
          <cell r="A209" t="str">
            <v>MUS</v>
          </cell>
        </row>
        <row r="210">
          <cell r="A210" t="str">
            <v>MUS</v>
          </cell>
        </row>
        <row r="211">
          <cell r="A211" t="str">
            <v>MUS</v>
          </cell>
        </row>
        <row r="212">
          <cell r="A212" t="str">
            <v>MUS</v>
          </cell>
        </row>
        <row r="213">
          <cell r="A213" t="str">
            <v>MUS</v>
          </cell>
        </row>
        <row r="214">
          <cell r="A214" t="str">
            <v>MUS</v>
          </cell>
        </row>
        <row r="215">
          <cell r="A215" t="str">
            <v>MUS</v>
          </cell>
        </row>
        <row r="216">
          <cell r="A216" t="str">
            <v>MUS</v>
          </cell>
        </row>
        <row r="217">
          <cell r="A217" t="str">
            <v>MUS</v>
          </cell>
        </row>
        <row r="218">
          <cell r="A218" t="str">
            <v>MUS</v>
          </cell>
        </row>
        <row r="219">
          <cell r="A219" t="str">
            <v>MUS</v>
          </cell>
        </row>
        <row r="220">
          <cell r="A220" t="str">
            <v>MUS</v>
          </cell>
        </row>
        <row r="221">
          <cell r="A221" t="str">
            <v>MUS</v>
          </cell>
        </row>
        <row r="222">
          <cell r="A222" t="str">
            <v>MUS</v>
          </cell>
        </row>
        <row r="223">
          <cell r="A223" t="str">
            <v>MUS</v>
          </cell>
        </row>
        <row r="224">
          <cell r="A224" t="str">
            <v>MUS</v>
          </cell>
        </row>
        <row r="225">
          <cell r="A225" t="str">
            <v>MUS</v>
          </cell>
        </row>
        <row r="226">
          <cell r="A226" t="str">
            <v>MUS</v>
          </cell>
        </row>
        <row r="227">
          <cell r="A227" t="str">
            <v>MUS</v>
          </cell>
        </row>
        <row r="228">
          <cell r="A228" t="str">
            <v>MUS</v>
          </cell>
        </row>
        <row r="229">
          <cell r="A229" t="str">
            <v>MUS</v>
          </cell>
        </row>
        <row r="230">
          <cell r="A230" t="str">
            <v>MUS</v>
          </cell>
        </row>
        <row r="231">
          <cell r="A231" t="str">
            <v>MUS</v>
          </cell>
        </row>
        <row r="232">
          <cell r="A232" t="str">
            <v>MUS</v>
          </cell>
        </row>
        <row r="233">
          <cell r="A233" t="str">
            <v>MUS</v>
          </cell>
        </row>
        <row r="234">
          <cell r="A234" t="str">
            <v>MUS</v>
          </cell>
        </row>
        <row r="235">
          <cell r="A235" t="str">
            <v>MUS</v>
          </cell>
        </row>
        <row r="236">
          <cell r="A236" t="str">
            <v>MUS</v>
          </cell>
        </row>
        <row r="237">
          <cell r="A237" t="str">
            <v>MUS</v>
          </cell>
        </row>
        <row r="238">
          <cell r="A238" t="str">
            <v>MUS</v>
          </cell>
        </row>
        <row r="239">
          <cell r="A239" t="str">
            <v>MUS</v>
          </cell>
        </row>
        <row r="240">
          <cell r="A240" t="str">
            <v>MUS</v>
          </cell>
        </row>
        <row r="241">
          <cell r="A241" t="str">
            <v>MUS</v>
          </cell>
        </row>
        <row r="242">
          <cell r="A242" t="str">
            <v>MUS</v>
          </cell>
        </row>
        <row r="243">
          <cell r="A243" t="str">
            <v>MUS</v>
          </cell>
        </row>
        <row r="244">
          <cell r="A244" t="str">
            <v>MUS</v>
          </cell>
        </row>
        <row r="245">
          <cell r="A245" t="str">
            <v>MUS</v>
          </cell>
        </row>
        <row r="246">
          <cell r="A246" t="str">
            <v>MUS</v>
          </cell>
        </row>
        <row r="247">
          <cell r="A247" t="str">
            <v>MUS</v>
          </cell>
        </row>
        <row r="248">
          <cell r="A248" t="str">
            <v>MUS</v>
          </cell>
        </row>
        <row r="249">
          <cell r="A249" t="str">
            <v>MUS</v>
          </cell>
        </row>
        <row r="250">
          <cell r="A250" t="str">
            <v>MUS</v>
          </cell>
        </row>
        <row r="251">
          <cell r="A251" t="str">
            <v>MUS</v>
          </cell>
        </row>
        <row r="252">
          <cell r="A252" t="str">
            <v>MUS</v>
          </cell>
        </row>
        <row r="253">
          <cell r="A253" t="str">
            <v>MUS</v>
          </cell>
        </row>
        <row r="254">
          <cell r="A254" t="str">
            <v>MUS</v>
          </cell>
        </row>
        <row r="255">
          <cell r="A255" t="str">
            <v>MUS</v>
          </cell>
        </row>
        <row r="256">
          <cell r="A256" t="str">
            <v>MUS</v>
          </cell>
        </row>
        <row r="257">
          <cell r="A257" t="str">
            <v>MUS</v>
          </cell>
        </row>
        <row r="258">
          <cell r="A258" t="str">
            <v>MUS</v>
          </cell>
        </row>
        <row r="259">
          <cell r="A259" t="str">
            <v>MUS</v>
          </cell>
        </row>
        <row r="260">
          <cell r="A260" t="str">
            <v>MUS</v>
          </cell>
        </row>
        <row r="261">
          <cell r="A261" t="str">
            <v>MUS</v>
          </cell>
        </row>
        <row r="262">
          <cell r="A262" t="str">
            <v>MUS</v>
          </cell>
        </row>
        <row r="263">
          <cell r="A263" t="str">
            <v>MUS</v>
          </cell>
        </row>
        <row r="264">
          <cell r="A264" t="str">
            <v>MUS</v>
          </cell>
        </row>
        <row r="265">
          <cell r="A265" t="str">
            <v>MUS</v>
          </cell>
        </row>
        <row r="266">
          <cell r="A266" t="str">
            <v>MUS</v>
          </cell>
        </row>
        <row r="267">
          <cell r="A267" t="str">
            <v>MUS</v>
          </cell>
        </row>
        <row r="268">
          <cell r="A268" t="str">
            <v>Mus</v>
          </cell>
        </row>
        <row r="269">
          <cell r="A269" t="str">
            <v>Mus</v>
          </cell>
        </row>
        <row r="270">
          <cell r="A270" t="str">
            <v>Mus</v>
          </cell>
        </row>
        <row r="271">
          <cell r="A271" t="str">
            <v>Mus</v>
          </cell>
        </row>
        <row r="272">
          <cell r="A272" t="str">
            <v>Mus</v>
          </cell>
        </row>
        <row r="273">
          <cell r="A273" t="str">
            <v>Mus</v>
          </cell>
        </row>
        <row r="274">
          <cell r="A274" t="str">
            <v>Mus</v>
          </cell>
        </row>
        <row r="275">
          <cell r="A275" t="str">
            <v>Mus</v>
          </cell>
        </row>
        <row r="276">
          <cell r="A276" t="str">
            <v>Mus</v>
          </cell>
        </row>
        <row r="277">
          <cell r="A277" t="str">
            <v>MUS</v>
          </cell>
        </row>
        <row r="278">
          <cell r="A278" t="str">
            <v>MUS</v>
          </cell>
        </row>
        <row r="279">
          <cell r="A279" t="str">
            <v>MUS</v>
          </cell>
        </row>
        <row r="280">
          <cell r="A280" t="str">
            <v>MUS</v>
          </cell>
        </row>
        <row r="281">
          <cell r="A281" t="str">
            <v>MUS</v>
          </cell>
        </row>
        <row r="282">
          <cell r="A282" t="str">
            <v>MUS</v>
          </cell>
        </row>
        <row r="283">
          <cell r="A283" t="str">
            <v>MUS</v>
          </cell>
        </row>
        <row r="284">
          <cell r="A284" t="str">
            <v>MUS</v>
          </cell>
        </row>
        <row r="285">
          <cell r="A285" t="str">
            <v>MUS</v>
          </cell>
        </row>
        <row r="286">
          <cell r="A286" t="str">
            <v>MUS</v>
          </cell>
        </row>
        <row r="287">
          <cell r="A287" t="str">
            <v>MUS</v>
          </cell>
        </row>
        <row r="288">
          <cell r="A288" t="str">
            <v>MUS</v>
          </cell>
        </row>
        <row r="289">
          <cell r="A289" t="str">
            <v>MUS</v>
          </cell>
        </row>
        <row r="290">
          <cell r="A290" t="str">
            <v>MUS</v>
          </cell>
        </row>
        <row r="291">
          <cell r="A291" t="str">
            <v>MUS</v>
          </cell>
        </row>
        <row r="292">
          <cell r="A292" t="str">
            <v>MUS</v>
          </cell>
        </row>
        <row r="293">
          <cell r="A293" t="str">
            <v>MUS</v>
          </cell>
        </row>
        <row r="294">
          <cell r="A294" t="str">
            <v>MUS</v>
          </cell>
        </row>
        <row r="295">
          <cell r="A295" t="str">
            <v>MUS</v>
          </cell>
        </row>
        <row r="296">
          <cell r="A296" t="str">
            <v>MUS</v>
          </cell>
        </row>
        <row r="297">
          <cell r="A297" t="str">
            <v>MUS</v>
          </cell>
        </row>
        <row r="298">
          <cell r="A298" t="str">
            <v>MUS</v>
          </cell>
        </row>
        <row r="299">
          <cell r="A299" t="str">
            <v>MUS</v>
          </cell>
        </row>
        <row r="300">
          <cell r="A300" t="str">
            <v>MUS</v>
          </cell>
        </row>
        <row r="301">
          <cell r="A301" t="str">
            <v>MUS</v>
          </cell>
        </row>
        <row r="302">
          <cell r="A302" t="str">
            <v>MUS</v>
          </cell>
        </row>
        <row r="303">
          <cell r="A303" t="str">
            <v>MUS</v>
          </cell>
        </row>
        <row r="304">
          <cell r="A304" t="str">
            <v>MUS</v>
          </cell>
        </row>
        <row r="305">
          <cell r="A305" t="str">
            <v>MUS</v>
          </cell>
        </row>
        <row r="306">
          <cell r="A306" t="str">
            <v>MUS</v>
          </cell>
        </row>
        <row r="307">
          <cell r="A307" t="str">
            <v>MUS</v>
          </cell>
        </row>
        <row r="308">
          <cell r="A308" t="str">
            <v>MUS</v>
          </cell>
        </row>
        <row r="309">
          <cell r="A309" t="str">
            <v>MUS</v>
          </cell>
        </row>
        <row r="310">
          <cell r="A310" t="str">
            <v>MUS</v>
          </cell>
        </row>
        <row r="311">
          <cell r="A311" t="str">
            <v>MUS</v>
          </cell>
        </row>
        <row r="312">
          <cell r="A312" t="str">
            <v>MUS</v>
          </cell>
        </row>
        <row r="313">
          <cell r="A313" t="str">
            <v>MUS</v>
          </cell>
        </row>
        <row r="314">
          <cell r="A314" t="str">
            <v>MUS</v>
          </cell>
        </row>
        <row r="315">
          <cell r="A315" t="str">
            <v>MUS</v>
          </cell>
        </row>
        <row r="316">
          <cell r="A316" t="str">
            <v>MUS</v>
          </cell>
        </row>
        <row r="317">
          <cell r="A317" t="str">
            <v>MUS</v>
          </cell>
        </row>
        <row r="318">
          <cell r="A318" t="str">
            <v>MUS</v>
          </cell>
        </row>
        <row r="319">
          <cell r="A319" t="str">
            <v>MUS</v>
          </cell>
        </row>
        <row r="320">
          <cell r="A320" t="str">
            <v>MUS</v>
          </cell>
        </row>
        <row r="321">
          <cell r="A321" t="str">
            <v>MUS</v>
          </cell>
        </row>
        <row r="322">
          <cell r="A322" t="str">
            <v>MUS</v>
          </cell>
        </row>
        <row r="323">
          <cell r="A323" t="str">
            <v>MUS</v>
          </cell>
        </row>
        <row r="324">
          <cell r="A324" t="str">
            <v>MUS</v>
          </cell>
        </row>
        <row r="325">
          <cell r="A325" t="str">
            <v>MUS</v>
          </cell>
        </row>
        <row r="326">
          <cell r="A326" t="str">
            <v>MUS</v>
          </cell>
        </row>
        <row r="327">
          <cell r="A327" t="str">
            <v>MUS</v>
          </cell>
        </row>
        <row r="328">
          <cell r="A328" t="str">
            <v>MUS</v>
          </cell>
        </row>
        <row r="329">
          <cell r="A329" t="str">
            <v>MUS</v>
          </cell>
        </row>
        <row r="330">
          <cell r="A330" t="str">
            <v>MUS</v>
          </cell>
        </row>
        <row r="331">
          <cell r="A331" t="str">
            <v>MUS</v>
          </cell>
        </row>
        <row r="332">
          <cell r="A332" t="str">
            <v>MUS</v>
          </cell>
        </row>
        <row r="333">
          <cell r="A333" t="str">
            <v>MUS</v>
          </cell>
        </row>
        <row r="334">
          <cell r="A334" t="str">
            <v>MUS</v>
          </cell>
        </row>
        <row r="335">
          <cell r="A335" t="str">
            <v>MUS</v>
          </cell>
        </row>
        <row r="336">
          <cell r="A336" t="str">
            <v>MUS</v>
          </cell>
        </row>
        <row r="337">
          <cell r="A337" t="str">
            <v>MUS</v>
          </cell>
        </row>
        <row r="338">
          <cell r="A338" t="str">
            <v>MUS</v>
          </cell>
        </row>
        <row r="339">
          <cell r="A339" t="str">
            <v>MUS</v>
          </cell>
        </row>
        <row r="340">
          <cell r="A340" t="str">
            <v>MUS</v>
          </cell>
        </row>
        <row r="341">
          <cell r="A341" t="str">
            <v>MUS</v>
          </cell>
        </row>
        <row r="342">
          <cell r="A342" t="str">
            <v>MUS</v>
          </cell>
        </row>
        <row r="343">
          <cell r="A343" t="str">
            <v>MUS</v>
          </cell>
        </row>
        <row r="344">
          <cell r="A344" t="str">
            <v>MUS</v>
          </cell>
        </row>
        <row r="345">
          <cell r="A345" t="str">
            <v>MUS</v>
          </cell>
        </row>
        <row r="346">
          <cell r="A346" t="str">
            <v>MUS</v>
          </cell>
        </row>
        <row r="347">
          <cell r="A347" t="str">
            <v>MUS</v>
          </cell>
        </row>
        <row r="348">
          <cell r="A348" t="str">
            <v>MUS</v>
          </cell>
        </row>
        <row r="349">
          <cell r="A349" t="str">
            <v>MUS</v>
          </cell>
        </row>
        <row r="350">
          <cell r="A350" t="str">
            <v>MUS</v>
          </cell>
        </row>
        <row r="351">
          <cell r="A351" t="str">
            <v>MUS</v>
          </cell>
        </row>
        <row r="352">
          <cell r="A352" t="str">
            <v>MUS</v>
          </cell>
        </row>
        <row r="353">
          <cell r="A353" t="str">
            <v>MUS</v>
          </cell>
        </row>
        <row r="354">
          <cell r="A354" t="str">
            <v>MUS</v>
          </cell>
        </row>
        <row r="355">
          <cell r="A355" t="str">
            <v>MUS</v>
          </cell>
        </row>
        <row r="356">
          <cell r="A356" t="str">
            <v>MUS</v>
          </cell>
        </row>
        <row r="357">
          <cell r="A357" t="str">
            <v>MUS</v>
          </cell>
        </row>
        <row r="358">
          <cell r="A358" t="str">
            <v>MUS</v>
          </cell>
        </row>
        <row r="359">
          <cell r="A359" t="str">
            <v>MUS</v>
          </cell>
        </row>
        <row r="360">
          <cell r="A360" t="str">
            <v>MUS</v>
          </cell>
        </row>
        <row r="361">
          <cell r="A361" t="str">
            <v>MUS</v>
          </cell>
        </row>
        <row r="362">
          <cell r="A362" t="str">
            <v>MUS</v>
          </cell>
        </row>
        <row r="363">
          <cell r="A363" t="str">
            <v>MUS</v>
          </cell>
        </row>
        <row r="364">
          <cell r="A364" t="str">
            <v>MUS</v>
          </cell>
        </row>
        <row r="365">
          <cell r="A365" t="str">
            <v>MUS</v>
          </cell>
        </row>
        <row r="366">
          <cell r="A366" t="str">
            <v>MUS</v>
          </cell>
        </row>
        <row r="367">
          <cell r="A367" t="str">
            <v>MUS</v>
          </cell>
        </row>
        <row r="368">
          <cell r="A368" t="str">
            <v>MUS</v>
          </cell>
        </row>
        <row r="369">
          <cell r="A369" t="str">
            <v>MUS</v>
          </cell>
        </row>
        <row r="370">
          <cell r="A370" t="str">
            <v>MUS</v>
          </cell>
        </row>
        <row r="371">
          <cell r="A371" t="str">
            <v>MUS</v>
          </cell>
        </row>
        <row r="372">
          <cell r="A372" t="str">
            <v>MUS</v>
          </cell>
        </row>
        <row r="373">
          <cell r="A373" t="str">
            <v>MUS</v>
          </cell>
        </row>
        <row r="374">
          <cell r="A374" t="str">
            <v>MUS</v>
          </cell>
        </row>
        <row r="375">
          <cell r="A375" t="str">
            <v>MUS</v>
          </cell>
        </row>
        <row r="376">
          <cell r="A376" t="str">
            <v>MUS</v>
          </cell>
        </row>
        <row r="377">
          <cell r="A377" t="str">
            <v>MUS</v>
          </cell>
        </row>
        <row r="378">
          <cell r="A378" t="str">
            <v>MUS</v>
          </cell>
        </row>
        <row r="379">
          <cell r="A379" t="str">
            <v>MUS</v>
          </cell>
        </row>
        <row r="380">
          <cell r="A380" t="str">
            <v>MUS</v>
          </cell>
        </row>
        <row r="381">
          <cell r="A381" t="str">
            <v>MUS</v>
          </cell>
        </row>
        <row r="382">
          <cell r="A382" t="str">
            <v>MUS</v>
          </cell>
        </row>
        <row r="383">
          <cell r="A383" t="str">
            <v>MUS</v>
          </cell>
        </row>
        <row r="384">
          <cell r="A384" t="str">
            <v>MUS</v>
          </cell>
        </row>
        <row r="385">
          <cell r="A385" t="str">
            <v>MUS</v>
          </cell>
        </row>
        <row r="386">
          <cell r="A386" t="str">
            <v>MUS</v>
          </cell>
        </row>
        <row r="387">
          <cell r="A387" t="str">
            <v>MUS</v>
          </cell>
        </row>
        <row r="388">
          <cell r="A388" t="str">
            <v>MUS</v>
          </cell>
        </row>
        <row r="389">
          <cell r="A389" t="str">
            <v>MUS</v>
          </cell>
        </row>
        <row r="390">
          <cell r="A390" t="str">
            <v>MUS</v>
          </cell>
        </row>
        <row r="391">
          <cell r="A391" t="str">
            <v>MUS</v>
          </cell>
        </row>
        <row r="392">
          <cell r="A392" t="str">
            <v>MUS</v>
          </cell>
        </row>
        <row r="393">
          <cell r="A393" t="str">
            <v>MUS</v>
          </cell>
        </row>
        <row r="394">
          <cell r="A394" t="str">
            <v>0</v>
          </cell>
        </row>
        <row r="395">
          <cell r="A395" t="str">
            <v>0</v>
          </cell>
        </row>
        <row r="396">
          <cell r="A396" t="str">
            <v>0</v>
          </cell>
        </row>
        <row r="397">
          <cell r="A397" t="str">
            <v>0</v>
          </cell>
        </row>
        <row r="398">
          <cell r="A398" t="str">
            <v>0</v>
          </cell>
        </row>
        <row r="399">
          <cell r="A399" t="str">
            <v>0</v>
          </cell>
        </row>
        <row r="400">
          <cell r="A400" t="str">
            <v>0</v>
          </cell>
        </row>
        <row r="401">
          <cell r="A401" t="str">
            <v>0</v>
          </cell>
        </row>
        <row r="402">
          <cell r="A402" t="str">
            <v>0</v>
          </cell>
        </row>
        <row r="403">
          <cell r="A403" t="str">
            <v>0</v>
          </cell>
        </row>
        <row r="404">
          <cell r="A404" t="str">
            <v>0</v>
          </cell>
        </row>
        <row r="405">
          <cell r="A405" t="str">
            <v>0</v>
          </cell>
        </row>
        <row r="406">
          <cell r="A406" t="str">
            <v>0</v>
          </cell>
        </row>
        <row r="407">
          <cell r="A407" t="str">
            <v>MUS</v>
          </cell>
        </row>
        <row r="408">
          <cell r="A408" t="str">
            <v>MUS</v>
          </cell>
        </row>
        <row r="409">
          <cell r="A409" t="str">
            <v>MUS</v>
          </cell>
        </row>
        <row r="410">
          <cell r="A410" t="str">
            <v>MUS</v>
          </cell>
        </row>
        <row r="411">
          <cell r="A411" t="str">
            <v>MUS</v>
          </cell>
        </row>
        <row r="412">
          <cell r="A412" t="str">
            <v>MUS</v>
          </cell>
        </row>
        <row r="413">
          <cell r="A413" t="str">
            <v>MUS</v>
          </cell>
        </row>
        <row r="414">
          <cell r="A414" t="str">
            <v>MUS</v>
          </cell>
        </row>
        <row r="415">
          <cell r="A415" t="str">
            <v>0</v>
          </cell>
        </row>
        <row r="416">
          <cell r="A416" t="str">
            <v>0</v>
          </cell>
        </row>
        <row r="417">
          <cell r="A417" t="str">
            <v>0</v>
          </cell>
        </row>
        <row r="418">
          <cell r="A418" t="str">
            <v>0</v>
          </cell>
        </row>
        <row r="419">
          <cell r="A419" t="str">
            <v>0</v>
          </cell>
        </row>
        <row r="420">
          <cell r="A420" t="str">
            <v>0</v>
          </cell>
        </row>
        <row r="421">
          <cell r="A421" t="str">
            <v>0</v>
          </cell>
        </row>
        <row r="422">
          <cell r="A422" t="str">
            <v>Leg</v>
          </cell>
        </row>
        <row r="423">
          <cell r="A423" t="str">
            <v>RD</v>
          </cell>
        </row>
        <row r="424">
          <cell r="A424" t="str">
            <v>PT</v>
          </cell>
        </row>
        <row r="425">
          <cell r="A425" t="str">
            <v>CD</v>
          </cell>
        </row>
        <row r="426">
          <cell r="A426" t="str">
            <v>RW</v>
          </cell>
        </row>
        <row r="427">
          <cell r="A427" t="str">
            <v>0</v>
          </cell>
        </row>
        <row r="428">
          <cell r="A428" t="str">
            <v>0</v>
          </cell>
        </row>
        <row r="429">
          <cell r="A429" t="str">
            <v>0</v>
          </cell>
        </row>
        <row r="430">
          <cell r="A430" t="str">
            <v>0</v>
          </cell>
        </row>
        <row r="431">
          <cell r="A431" t="str">
            <v>0</v>
          </cell>
        </row>
        <row r="432">
          <cell r="A432" t="str">
            <v>0</v>
          </cell>
        </row>
        <row r="433">
          <cell r="A433" t="str">
            <v>0</v>
          </cell>
        </row>
        <row r="434">
          <cell r="A434" t="str">
            <v>0</v>
          </cell>
        </row>
        <row r="435">
          <cell r="A435" t="str">
            <v/>
          </cell>
        </row>
        <row r="436">
          <cell r="A436" t="str">
            <v>CBL</v>
          </cell>
        </row>
        <row r="437">
          <cell r="A437" t="str">
            <v>PON</v>
          </cell>
        </row>
        <row r="438">
          <cell r="A438" t="str">
            <v>PON</v>
          </cell>
        </row>
        <row r="439">
          <cell r="A439" t="str">
            <v>PON</v>
          </cell>
        </row>
        <row r="440">
          <cell r="A440" t="str">
            <v>PON</v>
          </cell>
        </row>
      </sheetData>
      <sheetData sheetId="2" refreshError="1"/>
      <sheetData sheetId="3" refreshError="1"/>
      <sheetData sheetId="4" refreshError="1"/>
      <sheetData sheetId="5"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 of Deletion"/>
      <sheetName val="DELETIONS"/>
      <sheetName val="Deletions Nov - Dec 04"/>
      <sheetName val="Note Final December 2004 (2)"/>
      <sheetName val="Note Final October 2004"/>
      <sheetName val="note"/>
      <sheetName val="Book Value Upto 50000"/>
      <sheetName val="Book Value&gt;50000"/>
      <sheetName val="Deletions Vehicles"/>
      <sheetName val="Deletions 04"/>
      <sheetName val="Note of Deletion (2)"/>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m Rec"/>
      <sheetName val="Prepaid"/>
      <sheetName val="GrpMed"/>
      <sheetName val="GrpLife"/>
      <sheetName val="Gnrl-Ins"/>
      <sheetName val="AGIC-EFU-Rlnc"/>
      <sheetName val="InsSch2k-02-03"/>
      <sheetName val="InsSch 02-03 "/>
      <sheetName val="Ins Cost"/>
      <sheetName val="Deptt Wise Exp"/>
      <sheetName val="Ins Exp."/>
      <sheetName val="Prepaid Sheet"/>
      <sheetName val="Ins 01-02 "/>
      <sheetName val="INS 00-01 "/>
      <sheetName val="no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1">
          <cell r="A1" t="str">
            <v>CRESCENT GREENWOOD LIMITED</v>
          </cell>
        </row>
      </sheetData>
      <sheetData sheetId="12" refreshError="1"/>
      <sheetData sheetId="13" refreshError="1"/>
      <sheetData sheetId="14"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w Materials"/>
      <sheetName val="Ex-Fact"/>
      <sheetName val="Matrix"/>
      <sheetName val="PAcking costs"/>
      <sheetName val="overheads"/>
      <sheetName val="Tikky packs"/>
      <sheetName val="half family"/>
      <sheetName val="Family"/>
      <sheetName val="Smart line"/>
      <sheetName val="Production Model"/>
      <sheetName val="Raw Materials Model"/>
      <sheetName val="Staffing"/>
      <sheetName val="Khatai"/>
      <sheetName val="Faces"/>
      <sheetName val="Honey Bears"/>
      <sheetName val="King"/>
      <sheetName val="Malted Milk"/>
      <sheetName val="Digestive"/>
      <sheetName val="Chocolate "/>
      <sheetName val="Cream Crunch"/>
      <sheetName val="Mini Base"/>
      <sheetName val="Blitz 1"/>
      <sheetName val="Blitz 2"/>
      <sheetName val="Bites"/>
      <sheetName val="Egg dough"/>
      <sheetName val="Shots"/>
      <sheetName val="Chocolate Recipe"/>
      <sheetName val="Cream recipe"/>
      <sheetName val="Re Khatai"/>
      <sheetName val="Re Faces"/>
      <sheetName val="Re Honey Bears"/>
      <sheetName val="Re King"/>
      <sheetName val="RE Malted Milk"/>
      <sheetName val="Re Digestive"/>
      <sheetName val="Re Chocolate"/>
      <sheetName val="Re Cream Crunch"/>
      <sheetName val="Re Mini Base"/>
      <sheetName val="Re Blitz 1"/>
      <sheetName val="Re Blitz 2"/>
      <sheetName val="Re Bites"/>
      <sheetName val="Re egg dough"/>
      <sheetName val="Re shots"/>
      <sheetName val="Re choc recipe"/>
      <sheetName val="Re cream recipe"/>
      <sheetName val="summary"/>
      <sheetName val="Spec 1 Ammonium Bicarb"/>
      <sheetName val="Spec 2 Butter flavour"/>
      <sheetName val="Spec 3 Cane Syrup"/>
      <sheetName val="Spec 4 Cheese powder"/>
      <sheetName val="Spec 5 Citric Acid"/>
      <sheetName val="Spec 6 Cocoa Powder 10-12"/>
      <sheetName val="Spec 6.1 Cocoa Powder Natural"/>
      <sheetName val="Spec 7 Coconut Oil"/>
      <sheetName val="Spec 7.1 Palm Kernel oil"/>
      <sheetName val="Spec 8 Colour Egg Yellow"/>
      <sheetName val="Spec 8 .1 colour"/>
      <sheetName val="Spec 9 Cornflour"/>
      <sheetName val="Spec 10 Egg wash"/>
      <sheetName val="Spec 11 Flavour"/>
      <sheetName val="Spec 12 Flour Biscuit"/>
      <sheetName val="Spec 13 Flour wholemeal"/>
      <sheetName val="Spec 14 Full cream milk powder"/>
      <sheetName val="Spec 15 Glucose"/>
      <sheetName val="Spec 16 HPKO"/>
      <sheetName val="Spec 17 Invert Syrup"/>
      <sheetName val="Spec 18 Lecithin"/>
      <sheetName val="Spec 19 Malt Extract"/>
      <sheetName val="Spec 20 Protinaze"/>
      <sheetName val="Spec 21 Salt"/>
      <sheetName val="Spec 22 Biscuit Shortening"/>
      <sheetName val="Spec 23 Skimmed Milk Powder"/>
      <sheetName val="Spec 24 Sodium Bicarbonate"/>
      <sheetName val="Spec 25 Sodium Metabisulphite"/>
      <sheetName val="Spec 26 Sugar Milled"/>
      <sheetName val="Spec 27 Sugar granulated"/>
      <sheetName val="Spec 28 Tartaric Acid"/>
      <sheetName val="Spec 29 Vanilla flavour"/>
      <sheetName val="Spec 30 Water"/>
      <sheetName val="Spec 31 Whey Powder"/>
      <sheetName val="Spec 32 Caramel Colour"/>
      <sheetName val="Spec 33 Dessicated coconut"/>
      <sheetName val="spec 34 SAPP"/>
      <sheetName val="spec 35"/>
      <sheetName val="spec 36"/>
      <sheetName val="spec 37"/>
      <sheetName val="spec 38"/>
      <sheetName val="spec 39"/>
      <sheetName val="spec 40"/>
      <sheetName val="spec 41"/>
      <sheetName val="spec 42"/>
      <sheetName val="spec 43"/>
      <sheetName val="spec 44"/>
      <sheetName val="spec 45"/>
      <sheetName val="spec 46 Cream fat"/>
      <sheetName val="spec 47"/>
      <sheetName val="spec 48"/>
      <sheetName val="spec 49"/>
      <sheetName val="spec 50"/>
      <sheetName val="Sheet11"/>
    </sheetNames>
    <sheetDataSet>
      <sheetData sheetId="0" refreshError="1">
        <row r="6">
          <cell r="C6" t="str">
            <v>Number</v>
          </cell>
          <cell r="D6" t="str">
            <v>Description</v>
          </cell>
          <cell r="E6" t="str">
            <v>Price per Kg</v>
          </cell>
        </row>
        <row r="7">
          <cell r="C7">
            <v>1</v>
          </cell>
          <cell r="D7" t="str">
            <v>Ammonium bicarbonate</v>
          </cell>
          <cell r="E7">
            <v>9.5</v>
          </cell>
        </row>
        <row r="8">
          <cell r="C8">
            <v>2</v>
          </cell>
          <cell r="D8" t="str">
            <v>Butter Flavour</v>
          </cell>
          <cell r="E8">
            <v>1000</v>
          </cell>
        </row>
        <row r="9">
          <cell r="C9">
            <v>3</v>
          </cell>
          <cell r="D9" t="str">
            <v>Dark Cane syrup</v>
          </cell>
          <cell r="E9">
            <v>16.32</v>
          </cell>
        </row>
        <row r="10">
          <cell r="C10">
            <v>4</v>
          </cell>
          <cell r="D10" t="str">
            <v>cheese powder</v>
          </cell>
          <cell r="E10">
            <v>650</v>
          </cell>
        </row>
        <row r="11">
          <cell r="C11">
            <v>5</v>
          </cell>
          <cell r="D11" t="str">
            <v>Citric acid</v>
          </cell>
          <cell r="E11">
            <v>80</v>
          </cell>
        </row>
        <row r="12">
          <cell r="C12">
            <v>6</v>
          </cell>
          <cell r="D12" t="str">
            <v>Coca powder Alkalised 10/12</v>
          </cell>
          <cell r="E12">
            <v>200</v>
          </cell>
        </row>
        <row r="13">
          <cell r="C13">
            <v>6.1</v>
          </cell>
          <cell r="D13" t="str">
            <v>Coca powder Natural 10/12</v>
          </cell>
          <cell r="E13">
            <v>200</v>
          </cell>
        </row>
        <row r="14">
          <cell r="C14">
            <v>7</v>
          </cell>
          <cell r="D14" t="str">
            <v>Coconut Oil</v>
          </cell>
          <cell r="E14">
            <v>70</v>
          </cell>
        </row>
        <row r="15">
          <cell r="C15">
            <v>7.1</v>
          </cell>
          <cell r="D15" t="str">
            <v>Palm Kernel Oil</v>
          </cell>
          <cell r="E15">
            <v>70</v>
          </cell>
        </row>
        <row r="16">
          <cell r="C16">
            <v>8</v>
          </cell>
          <cell r="D16" t="str">
            <v xml:space="preserve"> Egg Yellow Colour</v>
          </cell>
          <cell r="E16">
            <v>1000</v>
          </cell>
        </row>
        <row r="17">
          <cell r="C17">
            <v>8.1</v>
          </cell>
          <cell r="D17" t="str">
            <v>Colour</v>
          </cell>
          <cell r="E17">
            <v>1000</v>
          </cell>
        </row>
        <row r="18">
          <cell r="C18">
            <v>9</v>
          </cell>
          <cell r="D18" t="str">
            <v>cornflour</v>
          </cell>
          <cell r="E18">
            <v>22</v>
          </cell>
        </row>
        <row r="19">
          <cell r="C19">
            <v>10</v>
          </cell>
          <cell r="D19" t="str">
            <v>Egg wash</v>
          </cell>
          <cell r="E19">
            <v>450</v>
          </cell>
        </row>
        <row r="20">
          <cell r="C20">
            <v>11</v>
          </cell>
          <cell r="D20" t="str">
            <v>Flavour</v>
          </cell>
          <cell r="E20">
            <v>1000</v>
          </cell>
        </row>
        <row r="21">
          <cell r="C21">
            <v>12</v>
          </cell>
          <cell r="D21" t="str">
            <v>Flour (Biscuit)</v>
          </cell>
          <cell r="E21">
            <v>13.33</v>
          </cell>
        </row>
        <row r="22">
          <cell r="C22">
            <v>13</v>
          </cell>
          <cell r="D22" t="str">
            <v>Flour Wholemeal</v>
          </cell>
          <cell r="E22">
            <v>12</v>
          </cell>
        </row>
        <row r="23">
          <cell r="C23">
            <v>14</v>
          </cell>
          <cell r="D23" t="str">
            <v>Full cream milk powder</v>
          </cell>
          <cell r="E23">
            <v>160</v>
          </cell>
        </row>
        <row r="24">
          <cell r="C24">
            <v>15</v>
          </cell>
          <cell r="D24" t="str">
            <v>glucose</v>
          </cell>
          <cell r="E24">
            <v>19</v>
          </cell>
        </row>
        <row r="25">
          <cell r="C25">
            <v>16</v>
          </cell>
          <cell r="D25" t="str">
            <v>Chocolate fat</v>
          </cell>
          <cell r="E25">
            <v>71</v>
          </cell>
        </row>
        <row r="26">
          <cell r="C26">
            <v>17</v>
          </cell>
          <cell r="D26" t="str">
            <v>Invert Syrup</v>
          </cell>
          <cell r="E26">
            <v>18</v>
          </cell>
        </row>
        <row r="27">
          <cell r="C27">
            <v>18</v>
          </cell>
          <cell r="D27" t="str">
            <v>Lecithin</v>
          </cell>
          <cell r="E27">
            <v>63</v>
          </cell>
        </row>
        <row r="28">
          <cell r="C28">
            <v>19</v>
          </cell>
          <cell r="D28" t="str">
            <v>Malt extract</v>
          </cell>
          <cell r="E28">
            <v>85</v>
          </cell>
        </row>
        <row r="29">
          <cell r="C29">
            <v>20</v>
          </cell>
          <cell r="D29" t="str">
            <v>Veron L10 Enzyme</v>
          </cell>
          <cell r="E29">
            <v>96</v>
          </cell>
        </row>
        <row r="30">
          <cell r="C30">
            <v>21</v>
          </cell>
          <cell r="D30" t="str">
            <v>Salt</v>
          </cell>
          <cell r="E30">
            <v>2.8</v>
          </cell>
        </row>
        <row r="31">
          <cell r="C31">
            <v>22</v>
          </cell>
          <cell r="D31" t="str">
            <v>Biscuit Shortening</v>
          </cell>
          <cell r="E31">
            <v>52</v>
          </cell>
        </row>
        <row r="32">
          <cell r="C32">
            <v>23</v>
          </cell>
          <cell r="D32" t="str">
            <v>Skim Milk Powder</v>
          </cell>
          <cell r="E32">
            <v>150</v>
          </cell>
        </row>
        <row r="33">
          <cell r="C33">
            <v>24</v>
          </cell>
          <cell r="D33" t="str">
            <v>Sodium Bicarbonate</v>
          </cell>
          <cell r="E33">
            <v>16</v>
          </cell>
        </row>
        <row r="34">
          <cell r="C34">
            <v>25</v>
          </cell>
          <cell r="D34" t="str">
            <v>Sodium Metabisulphite</v>
          </cell>
          <cell r="E34">
            <v>22</v>
          </cell>
        </row>
        <row r="35">
          <cell r="C35">
            <v>26</v>
          </cell>
          <cell r="D35" t="str">
            <v>Sugar (milled)</v>
          </cell>
          <cell r="E35">
            <v>18</v>
          </cell>
        </row>
        <row r="36">
          <cell r="C36">
            <v>27</v>
          </cell>
          <cell r="D36" t="str">
            <v>Sugar (granulated)</v>
          </cell>
          <cell r="E36">
            <v>18</v>
          </cell>
        </row>
        <row r="37">
          <cell r="C37">
            <v>28</v>
          </cell>
          <cell r="D37" t="str">
            <v>Tartaric Acid</v>
          </cell>
          <cell r="E37">
            <v>140</v>
          </cell>
        </row>
        <row r="38">
          <cell r="C38">
            <v>29</v>
          </cell>
          <cell r="D38" t="str">
            <v>Vanilla Flavour</v>
          </cell>
          <cell r="E38">
            <v>1000</v>
          </cell>
        </row>
        <row r="39">
          <cell r="C39">
            <v>30</v>
          </cell>
          <cell r="D39" t="str">
            <v>Water</v>
          </cell>
          <cell r="E39">
            <v>0</v>
          </cell>
        </row>
        <row r="40">
          <cell r="C40">
            <v>31</v>
          </cell>
          <cell r="D40" t="str">
            <v>Whey Powder</v>
          </cell>
          <cell r="E40">
            <v>60</v>
          </cell>
        </row>
        <row r="41">
          <cell r="C41">
            <v>32</v>
          </cell>
          <cell r="D41" t="str">
            <v>Caramel colour</v>
          </cell>
          <cell r="E41">
            <v>28.73</v>
          </cell>
        </row>
        <row r="42">
          <cell r="C42">
            <v>33</v>
          </cell>
          <cell r="D42" t="str">
            <v>Nibbed Almonds</v>
          </cell>
          <cell r="E42">
            <v>75</v>
          </cell>
        </row>
        <row r="43">
          <cell r="C43">
            <v>34</v>
          </cell>
          <cell r="D43" t="str">
            <v>Strawberry flavour</v>
          </cell>
          <cell r="E43">
            <v>1000</v>
          </cell>
        </row>
        <row r="44">
          <cell r="C44">
            <v>35</v>
          </cell>
          <cell r="D44" t="str">
            <v>Milk Chocolate Flavour</v>
          </cell>
          <cell r="E44">
            <v>1000</v>
          </cell>
        </row>
        <row r="45">
          <cell r="C45">
            <v>36</v>
          </cell>
          <cell r="D45" t="str">
            <v>Caramel flavour</v>
          </cell>
          <cell r="E45">
            <v>1000</v>
          </cell>
        </row>
        <row r="46">
          <cell r="C46">
            <v>37</v>
          </cell>
          <cell r="D46" t="str">
            <v>Toffee flavour</v>
          </cell>
          <cell r="E46">
            <v>1000</v>
          </cell>
        </row>
        <row r="47">
          <cell r="C47">
            <v>38</v>
          </cell>
          <cell r="D47" t="str">
            <v>Toffee Colour</v>
          </cell>
          <cell r="E47">
            <v>500</v>
          </cell>
        </row>
        <row r="48">
          <cell r="C48">
            <v>39</v>
          </cell>
          <cell r="D48" t="str">
            <v>Strawberry colour</v>
          </cell>
          <cell r="E48">
            <v>500</v>
          </cell>
        </row>
        <row r="49">
          <cell r="C49">
            <v>40</v>
          </cell>
          <cell r="D49" t="str">
            <v>Chilli powder</v>
          </cell>
          <cell r="E49">
            <v>100</v>
          </cell>
        </row>
        <row r="50">
          <cell r="C50">
            <v>41</v>
          </cell>
          <cell r="D50" t="str">
            <v>Jalapino flavour</v>
          </cell>
          <cell r="E50">
            <v>1000</v>
          </cell>
        </row>
        <row r="51">
          <cell r="C51">
            <v>42</v>
          </cell>
          <cell r="D51" t="str">
            <v>Tikka flavour</v>
          </cell>
          <cell r="E51">
            <v>1000</v>
          </cell>
        </row>
        <row r="52">
          <cell r="C52">
            <v>43</v>
          </cell>
          <cell r="D52" t="str">
            <v>Coffee flavour</v>
          </cell>
          <cell r="E52">
            <v>1000</v>
          </cell>
        </row>
        <row r="53">
          <cell r="C53">
            <v>44</v>
          </cell>
          <cell r="D53" t="str">
            <v>Coffee colour</v>
          </cell>
          <cell r="E53">
            <v>500</v>
          </cell>
        </row>
        <row r="54">
          <cell r="C54">
            <v>45</v>
          </cell>
          <cell r="D54" t="str">
            <v>Paprika</v>
          </cell>
          <cell r="E54">
            <v>500</v>
          </cell>
        </row>
        <row r="55">
          <cell r="C55">
            <v>46</v>
          </cell>
          <cell r="D55" t="str">
            <v>Cream Fat</v>
          </cell>
          <cell r="E55">
            <v>55</v>
          </cell>
        </row>
        <row r="56">
          <cell r="C56">
            <v>47</v>
          </cell>
          <cell r="D56" t="str">
            <v>Fresh yeast</v>
          </cell>
          <cell r="E56">
            <v>250</v>
          </cell>
        </row>
        <row r="57">
          <cell r="C57">
            <v>48</v>
          </cell>
          <cell r="D57" t="str">
            <v>Autolised yeast</v>
          </cell>
          <cell r="E57">
            <v>250</v>
          </cell>
        </row>
        <row r="58">
          <cell r="C58">
            <v>49</v>
          </cell>
          <cell r="D58" t="str">
            <v>Cream Yogurt</v>
          </cell>
          <cell r="E58">
            <v>60</v>
          </cell>
        </row>
        <row r="59">
          <cell r="C59">
            <v>50</v>
          </cell>
          <cell r="D59" t="str">
            <v>fresh eggs</v>
          </cell>
          <cell r="E59">
            <v>27</v>
          </cell>
        </row>
        <row r="60">
          <cell r="C60">
            <v>51</v>
          </cell>
          <cell r="D60" t="str">
            <v>Molasses</v>
          </cell>
          <cell r="E60">
            <v>450</v>
          </cell>
        </row>
        <row r="61">
          <cell r="C61">
            <v>52</v>
          </cell>
          <cell r="D61" t="str">
            <v>Honey</v>
          </cell>
          <cell r="E61">
            <v>85</v>
          </cell>
        </row>
        <row r="62">
          <cell r="C62">
            <v>53</v>
          </cell>
          <cell r="D62" t="str">
            <v>rolled oats</v>
          </cell>
        </row>
        <row r="63">
          <cell r="C63">
            <v>54</v>
          </cell>
          <cell r="D63" t="str">
            <v>Midget Sultanas</v>
          </cell>
        </row>
        <row r="64">
          <cell r="C64">
            <v>55</v>
          </cell>
          <cell r="D64" t="str">
            <v>Midget Raisons</v>
          </cell>
        </row>
        <row r="65">
          <cell r="C65">
            <v>56</v>
          </cell>
          <cell r="D65" t="str">
            <v>Sultanas</v>
          </cell>
        </row>
        <row r="66">
          <cell r="C66">
            <v>57</v>
          </cell>
          <cell r="D66" t="str">
            <v>Raisons</v>
          </cell>
        </row>
        <row r="67">
          <cell r="C67">
            <v>58</v>
          </cell>
          <cell r="D67" t="str">
            <v>Kewra Flavour</v>
          </cell>
          <cell r="E67">
            <v>1000</v>
          </cell>
        </row>
        <row r="68">
          <cell r="C68">
            <v>59</v>
          </cell>
          <cell r="D68" t="str">
            <v>Cardoman flavour</v>
          </cell>
          <cell r="E68">
            <v>1000</v>
          </cell>
        </row>
        <row r="69">
          <cell r="C69">
            <v>60</v>
          </cell>
          <cell r="D69" t="str">
            <v>Semolina</v>
          </cell>
          <cell r="E69">
            <v>15.2</v>
          </cell>
        </row>
        <row r="70">
          <cell r="C70">
            <v>61</v>
          </cell>
        </row>
        <row r="71">
          <cell r="C71">
            <v>62</v>
          </cell>
        </row>
        <row r="72">
          <cell r="C72">
            <v>63</v>
          </cell>
        </row>
        <row r="73">
          <cell r="C73">
            <v>64</v>
          </cell>
        </row>
        <row r="74">
          <cell r="C74">
            <v>65</v>
          </cell>
        </row>
        <row r="75">
          <cell r="C75">
            <v>66</v>
          </cell>
        </row>
        <row r="76">
          <cell r="C76">
            <v>67</v>
          </cell>
        </row>
        <row r="77">
          <cell r="C77">
            <v>68</v>
          </cell>
        </row>
        <row r="78">
          <cell r="C78">
            <v>69</v>
          </cell>
        </row>
        <row r="79">
          <cell r="C79">
            <v>70</v>
          </cell>
        </row>
        <row r="80">
          <cell r="C80">
            <v>71</v>
          </cell>
        </row>
        <row r="81">
          <cell r="C81">
            <v>72</v>
          </cell>
        </row>
        <row r="82">
          <cell r="C82">
            <v>73</v>
          </cell>
        </row>
        <row r="83">
          <cell r="C83">
            <v>74</v>
          </cell>
        </row>
        <row r="84">
          <cell r="C84">
            <v>75</v>
          </cell>
        </row>
        <row r="85">
          <cell r="C85">
            <v>76</v>
          </cell>
        </row>
        <row r="86">
          <cell r="C86">
            <v>77</v>
          </cell>
        </row>
        <row r="87">
          <cell r="C87">
            <v>78</v>
          </cell>
        </row>
        <row r="88">
          <cell r="C88">
            <v>79</v>
          </cell>
        </row>
        <row r="89">
          <cell r="C89">
            <v>80</v>
          </cell>
        </row>
        <row r="90">
          <cell r="C90">
            <v>81</v>
          </cell>
        </row>
        <row r="91">
          <cell r="C91">
            <v>82</v>
          </cell>
        </row>
        <row r="92">
          <cell r="C92">
            <v>83</v>
          </cell>
        </row>
        <row r="93">
          <cell r="C93">
            <v>84</v>
          </cell>
        </row>
        <row r="94">
          <cell r="C94">
            <v>85</v>
          </cell>
        </row>
        <row r="95">
          <cell r="C95">
            <v>86</v>
          </cell>
        </row>
        <row r="96">
          <cell r="C96">
            <v>87</v>
          </cell>
        </row>
        <row r="97">
          <cell r="C97">
            <v>88</v>
          </cell>
        </row>
        <row r="98">
          <cell r="C98">
            <v>89</v>
          </cell>
        </row>
        <row r="99">
          <cell r="C99">
            <v>90</v>
          </cell>
        </row>
        <row r="100">
          <cell r="C100">
            <v>91</v>
          </cell>
        </row>
        <row r="101">
          <cell r="C101">
            <v>92</v>
          </cell>
        </row>
        <row r="102">
          <cell r="C102">
            <v>93</v>
          </cell>
        </row>
        <row r="103">
          <cell r="C103">
            <v>94</v>
          </cell>
        </row>
        <row r="104">
          <cell r="C104">
            <v>95</v>
          </cell>
        </row>
        <row r="105">
          <cell r="C105">
            <v>96</v>
          </cell>
        </row>
        <row r="106">
          <cell r="C106">
            <v>97</v>
          </cell>
        </row>
        <row r="107">
          <cell r="C107">
            <v>98</v>
          </cell>
        </row>
        <row r="108">
          <cell r="C108">
            <v>99</v>
          </cell>
        </row>
        <row r="109">
          <cell r="C109">
            <v>100</v>
          </cell>
        </row>
        <row r="110">
          <cell r="C110">
            <v>101</v>
          </cell>
        </row>
        <row r="111">
          <cell r="C111">
            <v>102</v>
          </cell>
        </row>
        <row r="112">
          <cell r="C112">
            <v>103</v>
          </cell>
        </row>
        <row r="113">
          <cell r="C113">
            <v>104</v>
          </cell>
        </row>
        <row r="114">
          <cell r="C114">
            <v>105</v>
          </cell>
        </row>
        <row r="115">
          <cell r="C115">
            <v>106</v>
          </cell>
        </row>
        <row r="116">
          <cell r="C116">
            <v>107</v>
          </cell>
        </row>
        <row r="117">
          <cell r="C117">
            <v>108</v>
          </cell>
        </row>
        <row r="118">
          <cell r="C118">
            <v>109</v>
          </cell>
        </row>
        <row r="119">
          <cell r="C119">
            <v>110</v>
          </cell>
        </row>
      </sheetData>
      <sheetData sheetId="1" refreshError="1"/>
      <sheetData sheetId="2" refreshError="1"/>
      <sheetData sheetId="3" refreshError="1"/>
      <sheetData sheetId="4"/>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PM6413"/>
    </sheetNames>
    <definedNames>
      <definedName name="PRIN"/>
    </definedNames>
    <sheetDataSet>
      <sheetData sheetId="0"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V"/>
      <sheetName val="Profit Proration"/>
      <sheetName val="Defered Tax"/>
      <sheetName val="Current Tax"/>
      <sheetName val="ADD TAXDEP  FIG"/>
      <sheetName val="DELETIONS"/>
      <sheetName val="Calc. of WDV"/>
      <sheetName val="ADDITIONS"/>
      <sheetName val="Expensive Cars"/>
      <sheetName val="LAND LAB EQUIP"/>
      <sheetName val="Factory Workshop Bldg"/>
      <sheetName val="Building Others"/>
      <sheetName val="furniture"/>
      <sheetName val="Heavy vehicles"/>
      <sheetName val="M. Cars"/>
      <sheetName val="Macninery Used in Pakistan"/>
      <sheetName val="Machinery New in Pakistan"/>
      <sheetName val="Others"/>
      <sheetName val="Computers"/>
      <sheetName val="LAND"/>
      <sheetName val="Cerruti working"/>
      <sheetName val="Tax Charge Reconciliation"/>
      <sheetName val="TAX CHARGE QUARTER"/>
      <sheetName val="Tax Charge Reconciliation 2003"/>
      <sheetName val="tax"/>
      <sheetName val="Deff. tax as on October 2004"/>
      <sheetName val="lc921471"/>
    </sheetNames>
    <sheetDataSet>
      <sheetData sheetId="0"/>
      <sheetData sheetId="1"/>
      <sheetData sheetId="2"/>
      <sheetData sheetId="3"/>
      <sheetData sheetId="4"/>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M"/>
      <sheetName val="fixd assts dspsl Note16.1"/>
      <sheetName val="consolidatednew"/>
      <sheetName val="consolidated"/>
      <sheetName val="topsheet"/>
      <sheetName val="stats-add"/>
      <sheetName val="stats-del"/>
      <sheetName val="depglobal"/>
      <sheetName val="depglobalMM"/>
      <sheetName val="depglobalMM (2)"/>
      <sheetName val="EffectiveRate"/>
      <sheetName val="vouchingvehicles"/>
      <sheetName val="vouchingcomp"/>
      <sheetName val="vouchingoffeqp"/>
      <sheetName val="vouchingfurniture"/>
      <sheetName val="vouchingdel (4)"/>
      <sheetName val="vouchingdel (3)"/>
      <sheetName val="vouchingdel (5)"/>
      <sheetName val="INCOME 2004"/>
      <sheetName val="PURCHASES200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
      <sheetName val="REC .&amp; WASHING"/>
      <sheetName val="R &amp; W"/>
      <sheetName val="Sand Blast"/>
      <sheetName val="Sheet1"/>
      <sheetName val="GMT Status"/>
      <sheetName val="new fmt oct-02"/>
      <sheetName val="Summary"/>
    </sheetNames>
    <sheetDataSet>
      <sheetData sheetId="0" refreshError="1">
        <row r="2">
          <cell r="B2" t="str">
            <v>Ord. #</v>
          </cell>
          <cell r="C2" t="str">
            <v>CUS.Style</v>
          </cell>
          <cell r="D2" t="str">
            <v>CGL StyleL</v>
          </cell>
          <cell r="E2" t="str">
            <v>Wash</v>
          </cell>
          <cell r="F2" t="str">
            <v>QTY</v>
          </cell>
          <cell r="G2" t="str">
            <v>ord.CUT.Qty</v>
          </cell>
        </row>
        <row r="3">
          <cell r="B3" t="str">
            <v>LSANZ4673</v>
          </cell>
          <cell r="C3" t="str">
            <v>78500-0220</v>
          </cell>
          <cell r="D3" t="str">
            <v>JA495 0A</v>
          </cell>
          <cell r="E3" t="str">
            <v>TW21</v>
          </cell>
          <cell r="F3">
            <v>248</v>
          </cell>
        </row>
        <row r="4">
          <cell r="B4" t="str">
            <v>LSANZ4673</v>
          </cell>
          <cell r="C4" t="str">
            <v>78500-0220</v>
          </cell>
          <cell r="D4" t="str">
            <v>JA495 0A</v>
          </cell>
          <cell r="E4" t="str">
            <v>TW21</v>
          </cell>
          <cell r="F4">
            <v>96</v>
          </cell>
        </row>
        <row r="5">
          <cell r="B5" t="str">
            <v>LSANZ4673</v>
          </cell>
          <cell r="C5" t="str">
            <v>78500-0220</v>
          </cell>
          <cell r="D5" t="str">
            <v>JA495 0A</v>
          </cell>
          <cell r="E5" t="str">
            <v>TW21</v>
          </cell>
          <cell r="F5">
            <v>36</v>
          </cell>
        </row>
        <row r="6">
          <cell r="B6" t="str">
            <v>LSANZ4672</v>
          </cell>
          <cell r="C6" t="str">
            <v>70500-0220</v>
          </cell>
          <cell r="D6" t="str">
            <v>JA494 0A</v>
          </cell>
          <cell r="E6" t="str">
            <v>TW21</v>
          </cell>
          <cell r="F6">
            <v>186</v>
          </cell>
          <cell r="G6">
            <v>1232</v>
          </cell>
        </row>
        <row r="7">
          <cell r="B7" t="str">
            <v>LSANZ4672</v>
          </cell>
          <cell r="C7" t="str">
            <v>70500-0220</v>
          </cell>
          <cell r="D7" t="str">
            <v>JA494 0A</v>
          </cell>
          <cell r="E7" t="str">
            <v>TW21</v>
          </cell>
          <cell r="F7">
            <v>180</v>
          </cell>
          <cell r="G7">
            <v>924</v>
          </cell>
        </row>
        <row r="8">
          <cell r="B8" t="str">
            <v>LSANZ4708</v>
          </cell>
          <cell r="C8" t="str">
            <v>70500-8520</v>
          </cell>
          <cell r="D8" t="str">
            <v>JA494 0A</v>
          </cell>
          <cell r="E8" t="str">
            <v>TW20</v>
          </cell>
          <cell r="F8">
            <v>96</v>
          </cell>
        </row>
        <row r="9">
          <cell r="B9" t="str">
            <v>LSANZ4709</v>
          </cell>
          <cell r="C9" t="str">
            <v>70500-8575</v>
          </cell>
          <cell r="D9" t="str">
            <v>JA494 0A</v>
          </cell>
          <cell r="E9" t="str">
            <v>SB30</v>
          </cell>
          <cell r="F9">
            <v>96</v>
          </cell>
        </row>
        <row r="11">
          <cell r="B11" t="str">
            <v>LSANZ4657</v>
          </cell>
          <cell r="C11" t="str">
            <v>00502-0339</v>
          </cell>
          <cell r="D11" t="str">
            <v>MA391 1A</v>
          </cell>
          <cell r="E11" t="str">
            <v>RW28</v>
          </cell>
          <cell r="F11">
            <v>600</v>
          </cell>
          <cell r="G11">
            <v>900</v>
          </cell>
        </row>
        <row r="12">
          <cell r="B12" t="str">
            <v>LSANZ4657</v>
          </cell>
          <cell r="C12" t="str">
            <v>00502-0339</v>
          </cell>
          <cell r="D12" t="str">
            <v>MA391 1A</v>
          </cell>
          <cell r="E12" t="str">
            <v>RW28</v>
          </cell>
          <cell r="F12">
            <v>300</v>
          </cell>
        </row>
        <row r="13">
          <cell r="B13" t="str">
            <v>LSANZ4658</v>
          </cell>
          <cell r="C13" t="str">
            <v>00504-0201</v>
          </cell>
          <cell r="D13" t="str">
            <v>MA381 1A</v>
          </cell>
          <cell r="E13" t="str">
            <v>RW15</v>
          </cell>
          <cell r="F13">
            <v>600</v>
          </cell>
          <cell r="G13">
            <v>600</v>
          </cell>
        </row>
        <row r="14">
          <cell r="B14" t="str">
            <v>LSANZ4659</v>
          </cell>
          <cell r="C14" t="str">
            <v>00504-0207</v>
          </cell>
          <cell r="D14" t="str">
            <v>MA381 1A</v>
          </cell>
          <cell r="E14" t="str">
            <v>SW28</v>
          </cell>
          <cell r="F14">
            <v>660</v>
          </cell>
          <cell r="G14">
            <v>5040</v>
          </cell>
        </row>
        <row r="15">
          <cell r="B15" t="str">
            <v>LSANZ4659</v>
          </cell>
          <cell r="C15" t="str">
            <v>00504-0207</v>
          </cell>
          <cell r="D15" t="str">
            <v>MA381 1A</v>
          </cell>
          <cell r="E15" t="str">
            <v>SW28</v>
          </cell>
          <cell r="F15">
            <v>660</v>
          </cell>
        </row>
        <row r="16">
          <cell r="B16" t="str">
            <v>LSANZ4686</v>
          </cell>
          <cell r="C16" t="str">
            <v>43460-8520</v>
          </cell>
          <cell r="D16" t="str">
            <v>WA504 0A</v>
          </cell>
          <cell r="E16" t="str">
            <v>TW29</v>
          </cell>
          <cell r="F16">
            <v>40</v>
          </cell>
          <cell r="G16">
            <v>40</v>
          </cell>
        </row>
        <row r="17">
          <cell r="B17" t="str">
            <v>LSANZ4687</v>
          </cell>
          <cell r="C17" t="str">
            <v>43460-8575</v>
          </cell>
          <cell r="D17" t="str">
            <v>WA504 0A</v>
          </cell>
          <cell r="E17" t="str">
            <v>SB29</v>
          </cell>
          <cell r="F17">
            <v>40</v>
          </cell>
          <cell r="G17">
            <v>40</v>
          </cell>
        </row>
        <row r="18">
          <cell r="B18" t="str">
            <v>LSANZ4688</v>
          </cell>
          <cell r="C18" t="str">
            <v>43460-8580</v>
          </cell>
          <cell r="D18" t="str">
            <v>WA504 0A</v>
          </cell>
          <cell r="E18" t="str">
            <v>SP02</v>
          </cell>
          <cell r="F18">
            <v>40</v>
          </cell>
          <cell r="G18">
            <v>40</v>
          </cell>
        </row>
        <row r="19">
          <cell r="B19" t="str">
            <v>LSANZ4659</v>
          </cell>
          <cell r="C19" t="str">
            <v>00504-0207</v>
          </cell>
          <cell r="D19" t="str">
            <v>MA381 1A</v>
          </cell>
          <cell r="E19" t="str">
            <v>SW28</v>
          </cell>
          <cell r="F19">
            <v>660</v>
          </cell>
        </row>
        <row r="20">
          <cell r="B20" t="str">
            <v>LSANZ4659</v>
          </cell>
          <cell r="C20" t="str">
            <v>00504-0207</v>
          </cell>
          <cell r="D20" t="str">
            <v>MA381 1A</v>
          </cell>
          <cell r="E20" t="str">
            <v>SW28</v>
          </cell>
          <cell r="F20">
            <v>660</v>
          </cell>
        </row>
        <row r="21">
          <cell r="B21" t="str">
            <v>LSANZ4659</v>
          </cell>
          <cell r="C21" t="str">
            <v>00504-0207</v>
          </cell>
          <cell r="D21" t="str">
            <v>MA381 1A</v>
          </cell>
          <cell r="E21" t="str">
            <v>SW28</v>
          </cell>
          <cell r="F21">
            <v>660</v>
          </cell>
        </row>
        <row r="22">
          <cell r="B22" t="str">
            <v>LSANZ4659</v>
          </cell>
          <cell r="C22" t="str">
            <v>00504-0207</v>
          </cell>
          <cell r="D22" t="str">
            <v>MA381 1A</v>
          </cell>
          <cell r="E22" t="str">
            <v>SW28</v>
          </cell>
          <cell r="F22">
            <v>600</v>
          </cell>
        </row>
        <row r="23">
          <cell r="B23" t="str">
            <v>LSANZ4659</v>
          </cell>
          <cell r="C23" t="str">
            <v>00504-0207</v>
          </cell>
          <cell r="D23" t="str">
            <v>MA381 1A</v>
          </cell>
          <cell r="E23" t="str">
            <v>SW28</v>
          </cell>
          <cell r="F23">
            <v>600</v>
          </cell>
        </row>
        <row r="24">
          <cell r="B24" t="str">
            <v>LSANZ4659</v>
          </cell>
          <cell r="C24" t="str">
            <v>00504-0207</v>
          </cell>
          <cell r="D24" t="str">
            <v>MA381 1A</v>
          </cell>
          <cell r="E24" t="str">
            <v>SW28</v>
          </cell>
          <cell r="F24">
            <v>540</v>
          </cell>
        </row>
        <row r="25">
          <cell r="B25" t="str">
            <v>LSANZ4660</v>
          </cell>
          <cell r="C25" t="str">
            <v>00504-0208</v>
          </cell>
          <cell r="D25" t="str">
            <v>MA381 1A</v>
          </cell>
          <cell r="E25" t="str">
            <v>BW22</v>
          </cell>
          <cell r="F25">
            <v>600</v>
          </cell>
          <cell r="G25">
            <v>1020</v>
          </cell>
        </row>
        <row r="26">
          <cell r="B26" t="str">
            <v>LSANZ4660</v>
          </cell>
          <cell r="C26" t="str">
            <v>00504-0208</v>
          </cell>
          <cell r="D26" t="str">
            <v>MA381 1A</v>
          </cell>
          <cell r="E26" t="str">
            <v>BW22</v>
          </cell>
          <cell r="F26">
            <v>420</v>
          </cell>
        </row>
        <row r="27">
          <cell r="B27" t="str">
            <v>LSANZ4661</v>
          </cell>
          <cell r="C27" t="str">
            <v>00504-0260</v>
          </cell>
          <cell r="D27" t="str">
            <v>MB381 1A</v>
          </cell>
          <cell r="E27" t="str">
            <v>RW23</v>
          </cell>
          <cell r="F27">
            <v>660</v>
          </cell>
          <cell r="G27">
            <v>900</v>
          </cell>
        </row>
        <row r="28">
          <cell r="B28" t="str">
            <v>LSANZ4661</v>
          </cell>
          <cell r="C28" t="str">
            <v>00504-0260</v>
          </cell>
          <cell r="D28" t="str">
            <v>MB381 1A</v>
          </cell>
          <cell r="E28" t="str">
            <v>RW23</v>
          </cell>
          <cell r="F28">
            <v>150</v>
          </cell>
        </row>
        <row r="29">
          <cell r="B29" t="str">
            <v>LSANZ4661</v>
          </cell>
          <cell r="C29" t="str">
            <v>00504-0260</v>
          </cell>
          <cell r="D29" t="str">
            <v>MB381 1A</v>
          </cell>
          <cell r="E29" t="str">
            <v>RW23</v>
          </cell>
          <cell r="F29">
            <v>30</v>
          </cell>
        </row>
        <row r="30">
          <cell r="B30" t="str">
            <v>LSANZ4665</v>
          </cell>
          <cell r="C30" t="str">
            <v>00553-0207</v>
          </cell>
          <cell r="D30" t="str">
            <v>WA384 1A</v>
          </cell>
          <cell r="E30" t="str">
            <v>SW29</v>
          </cell>
          <cell r="F30">
            <v>600</v>
          </cell>
          <cell r="G30">
            <v>600</v>
          </cell>
        </row>
        <row r="31">
          <cell r="B31" t="str">
            <v>LSANZ4695</v>
          </cell>
          <cell r="C31" t="str">
            <v>00502-8520</v>
          </cell>
          <cell r="D31" t="str">
            <v>MA391 1A</v>
          </cell>
          <cell r="E31" t="str">
            <v>TW19</v>
          </cell>
          <cell r="F31">
            <v>576</v>
          </cell>
        </row>
        <row r="32">
          <cell r="B32" t="str">
            <v>LSANZ4695</v>
          </cell>
          <cell r="C32" t="str">
            <v>00502-8520</v>
          </cell>
          <cell r="D32" t="str">
            <v>MA391 1A</v>
          </cell>
          <cell r="E32" t="str">
            <v>TW19</v>
          </cell>
          <cell r="F32">
            <v>168</v>
          </cell>
        </row>
        <row r="33">
          <cell r="B33" t="str">
            <v>LSANZ4695</v>
          </cell>
          <cell r="C33" t="str">
            <v>00502-8520</v>
          </cell>
          <cell r="D33" t="str">
            <v>MA391 1A</v>
          </cell>
          <cell r="E33" t="str">
            <v>TW19</v>
          </cell>
          <cell r="F33">
            <v>80</v>
          </cell>
        </row>
        <row r="34">
          <cell r="B34" t="str">
            <v>LSANZ4696</v>
          </cell>
          <cell r="C34" t="str">
            <v>00502-8575</v>
          </cell>
          <cell r="D34" t="str">
            <v>MA391 1A</v>
          </cell>
          <cell r="E34" t="str">
            <v>SB29</v>
          </cell>
          <cell r="F34">
            <v>780</v>
          </cell>
        </row>
        <row r="35">
          <cell r="B35" t="str">
            <v>LSANZ4696</v>
          </cell>
          <cell r="C35" t="str">
            <v>00502-8575</v>
          </cell>
          <cell r="D35" t="str">
            <v>MA391 1A</v>
          </cell>
          <cell r="E35" t="str">
            <v>SB29</v>
          </cell>
          <cell r="F35">
            <v>253</v>
          </cell>
        </row>
        <row r="36">
          <cell r="B36" t="str">
            <v>LSANZ4697</v>
          </cell>
          <cell r="C36" t="str">
            <v>00502-8580</v>
          </cell>
          <cell r="D36" t="str">
            <v>MA391 1A</v>
          </cell>
          <cell r="E36" t="str">
            <v>SP02</v>
          </cell>
          <cell r="F36">
            <v>399</v>
          </cell>
        </row>
        <row r="37">
          <cell r="B37" t="str">
            <v>LSANZ4697</v>
          </cell>
          <cell r="C37" t="str">
            <v>00502-8580</v>
          </cell>
          <cell r="D37" t="str">
            <v>MA391 1A</v>
          </cell>
          <cell r="E37" t="str">
            <v>SP02</v>
          </cell>
          <cell r="F37">
            <v>620</v>
          </cell>
        </row>
        <row r="38">
          <cell r="B38" t="str">
            <v>LSANZ4697</v>
          </cell>
          <cell r="C38" t="str">
            <v>00502-8580</v>
          </cell>
          <cell r="D38" t="str">
            <v>MA391 1A</v>
          </cell>
          <cell r="E38" t="str">
            <v>SP02</v>
          </cell>
          <cell r="F38">
            <v>620</v>
          </cell>
        </row>
        <row r="39">
          <cell r="B39" t="str">
            <v>LSANZ4697</v>
          </cell>
          <cell r="C39" t="str">
            <v>00502-8580</v>
          </cell>
          <cell r="D39" t="str">
            <v>MA391 1A</v>
          </cell>
          <cell r="E39" t="str">
            <v>SP02</v>
          </cell>
          <cell r="F39">
            <v>420</v>
          </cell>
        </row>
        <row r="40">
          <cell r="B40" t="str">
            <v>LSANZ4698</v>
          </cell>
          <cell r="C40" t="str">
            <v>00520-8575</v>
          </cell>
          <cell r="D40" t="str">
            <v>MA447 1A</v>
          </cell>
          <cell r="E40" t="str">
            <v>SB29</v>
          </cell>
          <cell r="F40">
            <v>576</v>
          </cell>
        </row>
        <row r="41">
          <cell r="B41" t="str">
            <v>LSANZ4698</v>
          </cell>
          <cell r="C41" t="str">
            <v>00520-8575</v>
          </cell>
          <cell r="D41" t="str">
            <v>MA447 1A</v>
          </cell>
          <cell r="E41" t="str">
            <v>SB29</v>
          </cell>
          <cell r="F41">
            <v>168</v>
          </cell>
        </row>
        <row r="42">
          <cell r="B42" t="str">
            <v>LSANZ4698</v>
          </cell>
          <cell r="C42" t="str">
            <v>00520-8575</v>
          </cell>
          <cell r="D42" t="str">
            <v>MA447 1A</v>
          </cell>
          <cell r="E42" t="str">
            <v>SB29</v>
          </cell>
          <cell r="F42">
            <v>80</v>
          </cell>
        </row>
        <row r="43">
          <cell r="B43" t="str">
            <v>LSANZ4699</v>
          </cell>
          <cell r="C43" t="str">
            <v>00520-8580</v>
          </cell>
          <cell r="D43" t="str">
            <v>MA447 1A</v>
          </cell>
          <cell r="E43" t="str">
            <v>SP02</v>
          </cell>
          <cell r="F43">
            <v>780</v>
          </cell>
        </row>
        <row r="44">
          <cell r="B44" t="str">
            <v>LSANZ4699</v>
          </cell>
          <cell r="C44" t="str">
            <v>00520-8580</v>
          </cell>
          <cell r="D44" t="str">
            <v>MA447 1A</v>
          </cell>
          <cell r="E44" t="str">
            <v>SP02</v>
          </cell>
          <cell r="F44">
            <v>253</v>
          </cell>
        </row>
        <row r="46">
          <cell r="B46" t="str">
            <v>LSE4647</v>
          </cell>
          <cell r="C46" t="str">
            <v>581-06-16</v>
          </cell>
          <cell r="D46" t="str">
            <v>MA503 0A</v>
          </cell>
          <cell r="E46" t="str">
            <v>SW49</v>
          </cell>
          <cell r="F46">
            <v>660</v>
          </cell>
          <cell r="G46">
            <v>1320</v>
          </cell>
        </row>
        <row r="47">
          <cell r="B47" t="str">
            <v>LSE4647</v>
          </cell>
          <cell r="C47" t="str">
            <v>581-06-16</v>
          </cell>
          <cell r="D47" t="str">
            <v>MA503 0A</v>
          </cell>
          <cell r="E47" t="str">
            <v>SW49</v>
          </cell>
          <cell r="F47">
            <v>660</v>
          </cell>
        </row>
        <row r="48">
          <cell r="B48" t="str">
            <v>LSE4650</v>
          </cell>
          <cell r="C48" t="str">
            <v>581-06-16</v>
          </cell>
          <cell r="D48" t="str">
            <v>MA503 0A</v>
          </cell>
          <cell r="E48" t="str">
            <v>SW49</v>
          </cell>
          <cell r="F48">
            <v>660</v>
          </cell>
          <cell r="G48">
            <v>2640</v>
          </cell>
        </row>
        <row r="49">
          <cell r="B49" t="str">
            <v>LSE4650</v>
          </cell>
          <cell r="C49" t="str">
            <v>581-06-16</v>
          </cell>
          <cell r="D49" t="str">
            <v>MA503 0A</v>
          </cell>
          <cell r="E49" t="str">
            <v>SW49</v>
          </cell>
          <cell r="F49">
            <v>660</v>
          </cell>
        </row>
        <row r="50">
          <cell r="B50" t="str">
            <v>LSE4650</v>
          </cell>
          <cell r="C50" t="str">
            <v>581-06-16</v>
          </cell>
          <cell r="D50" t="str">
            <v>MA503 0A</v>
          </cell>
          <cell r="E50" t="str">
            <v>SW49</v>
          </cell>
          <cell r="F50">
            <v>660</v>
          </cell>
        </row>
        <row r="51">
          <cell r="B51" t="str">
            <v>LSE4650</v>
          </cell>
          <cell r="C51" t="str">
            <v>581-06-16</v>
          </cell>
          <cell r="D51" t="str">
            <v>MA503 0A</v>
          </cell>
          <cell r="E51" t="str">
            <v>SW49</v>
          </cell>
          <cell r="F51">
            <v>660</v>
          </cell>
        </row>
        <row r="52">
          <cell r="B52" t="str">
            <v>LSE4655</v>
          </cell>
          <cell r="C52" t="str">
            <v>581-06-16</v>
          </cell>
          <cell r="D52" t="str">
            <v>MA503 0A</v>
          </cell>
          <cell r="E52" t="str">
            <v>SW49</v>
          </cell>
          <cell r="F52">
            <v>660</v>
          </cell>
          <cell r="G52">
            <v>1320</v>
          </cell>
        </row>
        <row r="53">
          <cell r="B53" t="str">
            <v>LSE4655</v>
          </cell>
          <cell r="C53" t="str">
            <v>581-06-16</v>
          </cell>
          <cell r="D53" t="str">
            <v>MA503 0A</v>
          </cell>
          <cell r="E53" t="str">
            <v>SW49</v>
          </cell>
          <cell r="F53">
            <v>660</v>
          </cell>
        </row>
        <row r="54">
          <cell r="B54" t="str">
            <v>LSE4660</v>
          </cell>
          <cell r="C54" t="str">
            <v>581-06-16</v>
          </cell>
          <cell r="D54" t="str">
            <v>MA503 0A</v>
          </cell>
          <cell r="E54" t="str">
            <v>SW49</v>
          </cell>
          <cell r="F54">
            <v>660</v>
          </cell>
          <cell r="G54">
            <v>1980</v>
          </cell>
        </row>
        <row r="55">
          <cell r="B55" t="str">
            <v>LSE4660</v>
          </cell>
          <cell r="C55" t="str">
            <v>581-06-16</v>
          </cell>
          <cell r="D55" t="str">
            <v>MA503 0A</v>
          </cell>
          <cell r="E55" t="str">
            <v>SW49</v>
          </cell>
          <cell r="F55">
            <v>660</v>
          </cell>
        </row>
        <row r="56">
          <cell r="B56" t="str">
            <v>LSE4660</v>
          </cell>
          <cell r="C56" t="str">
            <v>581-06-16</v>
          </cell>
          <cell r="D56" t="str">
            <v>MA503 0A</v>
          </cell>
          <cell r="E56" t="str">
            <v>SW49</v>
          </cell>
          <cell r="F56">
            <v>660</v>
          </cell>
        </row>
        <row r="57">
          <cell r="B57" t="str">
            <v>LSE4668</v>
          </cell>
          <cell r="C57" t="str">
            <v>581-06-16</v>
          </cell>
          <cell r="D57" t="str">
            <v>MA503 0A</v>
          </cell>
          <cell r="E57" t="str">
            <v>SW49</v>
          </cell>
          <cell r="F57">
            <v>660</v>
          </cell>
          <cell r="G57">
            <v>1980</v>
          </cell>
        </row>
        <row r="58">
          <cell r="B58" t="str">
            <v>LSE4668</v>
          </cell>
          <cell r="C58" t="str">
            <v>581-06-16</v>
          </cell>
          <cell r="D58" t="str">
            <v>MA503 0A</v>
          </cell>
          <cell r="E58" t="str">
            <v>SW49</v>
          </cell>
          <cell r="F58">
            <v>660</v>
          </cell>
        </row>
        <row r="59">
          <cell r="B59" t="str">
            <v>LSE4668</v>
          </cell>
          <cell r="C59" t="str">
            <v>581-06-16</v>
          </cell>
          <cell r="D59" t="str">
            <v>MA503 0A</v>
          </cell>
          <cell r="E59" t="str">
            <v>SW49</v>
          </cell>
          <cell r="F59">
            <v>660</v>
          </cell>
        </row>
        <row r="60">
          <cell r="B60" t="str">
            <v>LSE4673</v>
          </cell>
          <cell r="C60" t="str">
            <v>581-06-16</v>
          </cell>
          <cell r="D60" t="str">
            <v>MA503 0A</v>
          </cell>
          <cell r="E60" t="str">
            <v>SW49</v>
          </cell>
          <cell r="F60">
            <v>660</v>
          </cell>
          <cell r="G60">
            <v>3300</v>
          </cell>
        </row>
        <row r="61">
          <cell r="B61" t="str">
            <v>LSE4673</v>
          </cell>
          <cell r="C61" t="str">
            <v>581-06-16</v>
          </cell>
          <cell r="D61" t="str">
            <v>MA503 0A</v>
          </cell>
          <cell r="E61" t="str">
            <v>SW49</v>
          </cell>
          <cell r="F61">
            <v>660</v>
          </cell>
        </row>
        <row r="62">
          <cell r="B62" t="str">
            <v>LSE4673</v>
          </cell>
          <cell r="C62" t="str">
            <v>581-06-16</v>
          </cell>
          <cell r="D62" t="str">
            <v>MA503 0A</v>
          </cell>
          <cell r="E62" t="str">
            <v>SW49</v>
          </cell>
          <cell r="F62">
            <v>660</v>
          </cell>
        </row>
        <row r="63">
          <cell r="B63" t="str">
            <v>LSE4673</v>
          </cell>
          <cell r="C63" t="str">
            <v>581-06-16</v>
          </cell>
          <cell r="D63" t="str">
            <v>MA503 0A</v>
          </cell>
          <cell r="E63" t="str">
            <v>SW49</v>
          </cell>
          <cell r="F63">
            <v>660</v>
          </cell>
        </row>
        <row r="64">
          <cell r="B64" t="str">
            <v>LSE4673</v>
          </cell>
          <cell r="C64" t="str">
            <v>581-06-16</v>
          </cell>
          <cell r="D64" t="str">
            <v>MA503 0A</v>
          </cell>
          <cell r="E64" t="str">
            <v>SW49</v>
          </cell>
          <cell r="F64">
            <v>660</v>
          </cell>
        </row>
        <row r="65">
          <cell r="B65" t="str">
            <v>LSE4745</v>
          </cell>
          <cell r="C65" t="str">
            <v>583-06-16</v>
          </cell>
          <cell r="D65" t="str">
            <v>WA474 0A</v>
          </cell>
          <cell r="E65" t="str">
            <v>SW49</v>
          </cell>
          <cell r="F65">
            <v>660</v>
          </cell>
          <cell r="G65">
            <v>1140</v>
          </cell>
        </row>
        <row r="66">
          <cell r="B66" t="str">
            <v>LSE4745</v>
          </cell>
          <cell r="C66" t="str">
            <v>583-06-16</v>
          </cell>
          <cell r="D66" t="str">
            <v>WA474 0A</v>
          </cell>
          <cell r="E66" t="str">
            <v>SW49</v>
          </cell>
          <cell r="F66">
            <v>480</v>
          </cell>
        </row>
        <row r="67">
          <cell r="B67" t="str">
            <v>LSE4749</v>
          </cell>
          <cell r="C67" t="str">
            <v>583-06-16</v>
          </cell>
          <cell r="D67" t="str">
            <v>WA474 0A</v>
          </cell>
          <cell r="E67" t="str">
            <v>SW49</v>
          </cell>
          <cell r="F67">
            <v>660</v>
          </cell>
        </row>
        <row r="68">
          <cell r="B68" t="str">
            <v>LSE4765</v>
          </cell>
          <cell r="C68" t="str">
            <v>583-06-16</v>
          </cell>
          <cell r="D68" t="str">
            <v>WA474 0A</v>
          </cell>
          <cell r="E68" t="str">
            <v>SW49</v>
          </cell>
          <cell r="F68">
            <v>660</v>
          </cell>
          <cell r="G68">
            <v>660</v>
          </cell>
        </row>
        <row r="69">
          <cell r="B69" t="str">
            <v>LSE4769</v>
          </cell>
          <cell r="C69" t="str">
            <v>583-06-16</v>
          </cell>
          <cell r="D69" t="str">
            <v>WA474 0A</v>
          </cell>
          <cell r="E69" t="str">
            <v>SW49</v>
          </cell>
          <cell r="F69">
            <v>480</v>
          </cell>
          <cell r="G69">
            <v>1560</v>
          </cell>
        </row>
        <row r="70">
          <cell r="B70" t="str">
            <v>LSE4769</v>
          </cell>
          <cell r="C70" t="str">
            <v>583-06-16</v>
          </cell>
          <cell r="D70" t="str">
            <v>WA474 0A</v>
          </cell>
          <cell r="E70" t="str">
            <v>SW49</v>
          </cell>
          <cell r="F70">
            <v>480</v>
          </cell>
        </row>
        <row r="71">
          <cell r="B71" t="str">
            <v>LSE4769</v>
          </cell>
          <cell r="C71" t="str">
            <v>583-06-16</v>
          </cell>
          <cell r="D71" t="str">
            <v>WA474 0A</v>
          </cell>
          <cell r="E71" t="str">
            <v>SW49</v>
          </cell>
          <cell r="F71">
            <v>600</v>
          </cell>
        </row>
        <row r="72">
          <cell r="B72" t="str">
            <v>CAR2258</v>
          </cell>
          <cell r="C72" t="str">
            <v>700 PB</v>
          </cell>
          <cell r="D72" t="str">
            <v>MA107 0A</v>
          </cell>
          <cell r="E72" t="str">
            <v>SW11</v>
          </cell>
          <cell r="F72">
            <v>30</v>
          </cell>
          <cell r="G72">
            <v>21330</v>
          </cell>
        </row>
        <row r="73">
          <cell r="B73" t="str">
            <v>CAR2258</v>
          </cell>
          <cell r="C73" t="str">
            <v>700 PB</v>
          </cell>
          <cell r="D73" t="str">
            <v>MA107 0A</v>
          </cell>
          <cell r="E73" t="str">
            <v>SW11</v>
          </cell>
          <cell r="F73">
            <v>660</v>
          </cell>
        </row>
        <row r="74">
          <cell r="B74" t="str">
            <v>CAR2258</v>
          </cell>
          <cell r="C74" t="str">
            <v>700 PB</v>
          </cell>
          <cell r="D74" t="str">
            <v>MA107 0A</v>
          </cell>
          <cell r="E74" t="str">
            <v>SW11</v>
          </cell>
          <cell r="F74">
            <v>660</v>
          </cell>
        </row>
        <row r="75">
          <cell r="B75" t="str">
            <v>CAR2258</v>
          </cell>
          <cell r="C75" t="str">
            <v>700 PB</v>
          </cell>
          <cell r="D75" t="str">
            <v>MA107 0A</v>
          </cell>
          <cell r="E75" t="str">
            <v>SW11</v>
          </cell>
          <cell r="F75">
            <v>660</v>
          </cell>
        </row>
        <row r="76">
          <cell r="B76" t="str">
            <v>CAR2258</v>
          </cell>
          <cell r="C76" t="str">
            <v>700 PB</v>
          </cell>
          <cell r="D76" t="str">
            <v>MA107 0A</v>
          </cell>
          <cell r="E76" t="str">
            <v>SW11</v>
          </cell>
          <cell r="F76">
            <v>660</v>
          </cell>
        </row>
        <row r="77">
          <cell r="B77" t="str">
            <v>CAR2258</v>
          </cell>
          <cell r="C77" t="str">
            <v>700 PB</v>
          </cell>
          <cell r="D77" t="str">
            <v>MA107 0A</v>
          </cell>
          <cell r="E77" t="str">
            <v>SW11</v>
          </cell>
          <cell r="F77">
            <v>660</v>
          </cell>
        </row>
        <row r="78">
          <cell r="B78" t="str">
            <v>CAR2258</v>
          </cell>
          <cell r="C78" t="str">
            <v>700 PB</v>
          </cell>
          <cell r="D78" t="str">
            <v>MA107 0A</v>
          </cell>
          <cell r="E78" t="str">
            <v>SW11</v>
          </cell>
          <cell r="F78">
            <v>660</v>
          </cell>
        </row>
        <row r="79">
          <cell r="B79" t="str">
            <v>CAR2258</v>
          </cell>
          <cell r="C79" t="str">
            <v>700 PB</v>
          </cell>
          <cell r="D79" t="str">
            <v>MA107 0A</v>
          </cell>
          <cell r="E79" t="str">
            <v>SW11</v>
          </cell>
          <cell r="F79">
            <v>660</v>
          </cell>
        </row>
        <row r="80">
          <cell r="B80" t="str">
            <v>CAR2258</v>
          </cell>
          <cell r="C80" t="str">
            <v>700 PB</v>
          </cell>
          <cell r="D80" t="str">
            <v>MA107 0A</v>
          </cell>
          <cell r="E80" t="str">
            <v>SW11</v>
          </cell>
          <cell r="F80">
            <v>660</v>
          </cell>
        </row>
        <row r="81">
          <cell r="B81" t="str">
            <v>CAR2258</v>
          </cell>
          <cell r="C81" t="str">
            <v>700 PB</v>
          </cell>
          <cell r="D81" t="str">
            <v>MA107 0A</v>
          </cell>
          <cell r="E81" t="str">
            <v>SW11</v>
          </cell>
          <cell r="F81">
            <v>660</v>
          </cell>
        </row>
        <row r="82">
          <cell r="B82" t="str">
            <v>CAR2258</v>
          </cell>
          <cell r="C82" t="str">
            <v>700 PB</v>
          </cell>
          <cell r="D82" t="str">
            <v>MA107 0A</v>
          </cell>
          <cell r="E82" t="str">
            <v>SW11</v>
          </cell>
          <cell r="F82">
            <v>660</v>
          </cell>
        </row>
        <row r="83">
          <cell r="B83" t="str">
            <v>CAR2258</v>
          </cell>
          <cell r="C83" t="str">
            <v>700 PB</v>
          </cell>
          <cell r="D83" t="str">
            <v>MA107 0A</v>
          </cell>
          <cell r="E83" t="str">
            <v>SW11</v>
          </cell>
          <cell r="F83">
            <v>660</v>
          </cell>
        </row>
        <row r="84">
          <cell r="B84" t="str">
            <v>CAR2258</v>
          </cell>
          <cell r="C84" t="str">
            <v>700 PB</v>
          </cell>
          <cell r="D84" t="str">
            <v>MA107 0A</v>
          </cell>
          <cell r="E84" t="str">
            <v>SW11</v>
          </cell>
          <cell r="F84">
            <v>660</v>
          </cell>
        </row>
        <row r="85">
          <cell r="B85" t="str">
            <v>CAR2258</v>
          </cell>
          <cell r="C85" t="str">
            <v>700 PB</v>
          </cell>
          <cell r="D85" t="str">
            <v>MA107 0A</v>
          </cell>
          <cell r="E85" t="str">
            <v>SW11</v>
          </cell>
          <cell r="F85">
            <v>660</v>
          </cell>
        </row>
        <row r="86">
          <cell r="B86" t="str">
            <v>CAR2258</v>
          </cell>
          <cell r="C86" t="str">
            <v>700 PB</v>
          </cell>
          <cell r="D86" t="str">
            <v>MA107 0A</v>
          </cell>
          <cell r="E86" t="str">
            <v>SW11</v>
          </cell>
          <cell r="F86">
            <v>682</v>
          </cell>
        </row>
        <row r="87">
          <cell r="B87" t="str">
            <v>CAR2258</v>
          </cell>
          <cell r="C87" t="str">
            <v>700 PB</v>
          </cell>
          <cell r="D87" t="str">
            <v>MA107 0A</v>
          </cell>
          <cell r="E87" t="str">
            <v>SW11</v>
          </cell>
          <cell r="F87">
            <v>682</v>
          </cell>
        </row>
        <row r="88">
          <cell r="B88" t="str">
            <v>CAR2258</v>
          </cell>
          <cell r="C88" t="str">
            <v>700 PB</v>
          </cell>
          <cell r="D88" t="str">
            <v>MA107 0A</v>
          </cell>
          <cell r="E88" t="str">
            <v>SW11</v>
          </cell>
          <cell r="F88">
            <v>682</v>
          </cell>
        </row>
        <row r="89">
          <cell r="B89" t="str">
            <v>CAR2258</v>
          </cell>
          <cell r="C89" t="str">
            <v>700 PB</v>
          </cell>
          <cell r="D89" t="str">
            <v>MA107 0A</v>
          </cell>
          <cell r="E89" t="str">
            <v>SW11</v>
          </cell>
          <cell r="F89">
            <v>682</v>
          </cell>
        </row>
        <row r="90">
          <cell r="B90" t="str">
            <v>CAR2258</v>
          </cell>
          <cell r="C90" t="str">
            <v>700 PB</v>
          </cell>
          <cell r="D90" t="str">
            <v>MA107 0A</v>
          </cell>
          <cell r="E90" t="str">
            <v>SW11</v>
          </cell>
          <cell r="F90">
            <v>682</v>
          </cell>
        </row>
        <row r="91">
          <cell r="B91" t="str">
            <v>CAR2258</v>
          </cell>
          <cell r="C91" t="str">
            <v>700 PB</v>
          </cell>
          <cell r="D91" t="str">
            <v>MA107 0A</v>
          </cell>
          <cell r="E91" t="str">
            <v>SW11</v>
          </cell>
          <cell r="F91">
            <v>682</v>
          </cell>
        </row>
        <row r="92">
          <cell r="B92" t="str">
            <v>CAR2258</v>
          </cell>
          <cell r="C92" t="str">
            <v>700 PB</v>
          </cell>
          <cell r="D92" t="str">
            <v>MA107 0A</v>
          </cell>
          <cell r="E92" t="str">
            <v>SW11</v>
          </cell>
          <cell r="F92">
            <v>682</v>
          </cell>
        </row>
        <row r="93">
          <cell r="B93" t="str">
            <v>CAR2258</v>
          </cell>
          <cell r="C93" t="str">
            <v>700 PB</v>
          </cell>
          <cell r="D93" t="str">
            <v>MA107 0A</v>
          </cell>
          <cell r="E93" t="str">
            <v>SW11</v>
          </cell>
          <cell r="F93">
            <v>682</v>
          </cell>
        </row>
        <row r="94">
          <cell r="B94" t="str">
            <v>CAR2258</v>
          </cell>
          <cell r="C94" t="str">
            <v>700 PB</v>
          </cell>
          <cell r="D94" t="str">
            <v>MA107 0A</v>
          </cell>
          <cell r="E94" t="str">
            <v>SW11</v>
          </cell>
          <cell r="F94">
            <v>682</v>
          </cell>
        </row>
        <row r="95">
          <cell r="B95" t="str">
            <v>CAR2258</v>
          </cell>
          <cell r="C95" t="str">
            <v>700 PB</v>
          </cell>
          <cell r="D95" t="str">
            <v>MA107 0A</v>
          </cell>
          <cell r="E95" t="str">
            <v>SW11</v>
          </cell>
          <cell r="F95">
            <v>682</v>
          </cell>
        </row>
        <row r="96">
          <cell r="B96" t="str">
            <v>CAR2258</v>
          </cell>
          <cell r="C96" t="str">
            <v>700 PB</v>
          </cell>
          <cell r="D96" t="str">
            <v>MA107 0A</v>
          </cell>
          <cell r="E96" t="str">
            <v>SW11</v>
          </cell>
          <cell r="F96">
            <v>682</v>
          </cell>
        </row>
        <row r="97">
          <cell r="B97" t="str">
            <v>CAR2258</v>
          </cell>
          <cell r="C97" t="str">
            <v>700 PB</v>
          </cell>
          <cell r="D97" t="str">
            <v>MA107 0A</v>
          </cell>
          <cell r="E97" t="str">
            <v>SW11</v>
          </cell>
          <cell r="F97">
            <v>682</v>
          </cell>
        </row>
        <row r="98">
          <cell r="B98" t="str">
            <v>CAR2258</v>
          </cell>
          <cell r="C98" t="str">
            <v>700 PB</v>
          </cell>
          <cell r="D98" t="str">
            <v>MA107 0A</v>
          </cell>
          <cell r="E98" t="str">
            <v>SW11</v>
          </cell>
          <cell r="F98">
            <v>682</v>
          </cell>
        </row>
        <row r="99">
          <cell r="B99" t="str">
            <v>CAR2258</v>
          </cell>
          <cell r="C99" t="str">
            <v>700 PB</v>
          </cell>
          <cell r="D99" t="str">
            <v>MA107 0A</v>
          </cell>
          <cell r="E99" t="str">
            <v>SW11</v>
          </cell>
          <cell r="F99">
            <v>660</v>
          </cell>
        </row>
        <row r="100">
          <cell r="B100" t="str">
            <v>CAR2258</v>
          </cell>
          <cell r="C100" t="str">
            <v>700 PB</v>
          </cell>
          <cell r="D100" t="str">
            <v>MA107 0A</v>
          </cell>
          <cell r="E100" t="str">
            <v>SW11</v>
          </cell>
          <cell r="F100">
            <v>660</v>
          </cell>
        </row>
        <row r="101">
          <cell r="B101" t="str">
            <v>CAR2258</v>
          </cell>
          <cell r="C101" t="str">
            <v>700 PB</v>
          </cell>
          <cell r="D101" t="str">
            <v>MA107 0A</v>
          </cell>
          <cell r="E101" t="str">
            <v>SW11</v>
          </cell>
          <cell r="F101">
            <v>660</v>
          </cell>
        </row>
        <row r="102">
          <cell r="B102" t="str">
            <v>CAR2258</v>
          </cell>
          <cell r="C102" t="str">
            <v>700 PB</v>
          </cell>
          <cell r="D102" t="str">
            <v>MA107 0A</v>
          </cell>
          <cell r="E102" t="str">
            <v>SW11</v>
          </cell>
          <cell r="F102">
            <v>682</v>
          </cell>
        </row>
        <row r="103">
          <cell r="B103" t="str">
            <v>CAR2258</v>
          </cell>
          <cell r="C103" t="str">
            <v>700 PB</v>
          </cell>
          <cell r="D103" t="str">
            <v>MA107 0A</v>
          </cell>
          <cell r="E103" t="str">
            <v>SW11</v>
          </cell>
          <cell r="F103">
            <v>682</v>
          </cell>
        </row>
        <row r="104">
          <cell r="B104" t="str">
            <v>CAR2258</v>
          </cell>
          <cell r="C104" t="str">
            <v>700 PB</v>
          </cell>
          <cell r="D104" t="str">
            <v>MA107 0A</v>
          </cell>
          <cell r="E104" t="str">
            <v>SW11</v>
          </cell>
          <cell r="F104">
            <v>510</v>
          </cell>
        </row>
        <row r="106">
          <cell r="B106" t="str">
            <v>LSE4609</v>
          </cell>
          <cell r="C106" t="str">
            <v>581-06-16</v>
          </cell>
          <cell r="D106" t="str">
            <v>MA503 0A</v>
          </cell>
          <cell r="E106" t="str">
            <v>SW49</v>
          </cell>
          <cell r="F106">
            <v>660</v>
          </cell>
          <cell r="G106">
            <v>1980</v>
          </cell>
        </row>
        <row r="107">
          <cell r="B107" t="str">
            <v>LSE4609</v>
          </cell>
          <cell r="C107" t="str">
            <v>581-06-16</v>
          </cell>
          <cell r="D107" t="str">
            <v>MA503 0A</v>
          </cell>
          <cell r="E107" t="str">
            <v>SW49</v>
          </cell>
          <cell r="F107">
            <v>660</v>
          </cell>
        </row>
        <row r="108">
          <cell r="B108" t="str">
            <v>LSE4609</v>
          </cell>
          <cell r="C108" t="str">
            <v>581-06-16</v>
          </cell>
          <cell r="D108" t="str">
            <v>MA503 0A</v>
          </cell>
          <cell r="E108" t="str">
            <v>SW49</v>
          </cell>
          <cell r="F108">
            <v>660</v>
          </cell>
        </row>
        <row r="109">
          <cell r="B109" t="str">
            <v>LSE4617</v>
          </cell>
          <cell r="C109" t="str">
            <v>581-06-16</v>
          </cell>
          <cell r="D109" t="str">
            <v>MA503 0A</v>
          </cell>
          <cell r="E109" t="str">
            <v>SW49</v>
          </cell>
          <cell r="F109">
            <v>660</v>
          </cell>
          <cell r="G109">
            <v>3300</v>
          </cell>
        </row>
        <row r="110">
          <cell r="B110" t="str">
            <v>LSE4617</v>
          </cell>
          <cell r="C110" t="str">
            <v>581-06-16</v>
          </cell>
          <cell r="D110" t="str">
            <v>MA503 0A</v>
          </cell>
          <cell r="E110" t="str">
            <v>SW49</v>
          </cell>
          <cell r="F110">
            <v>660</v>
          </cell>
        </row>
        <row r="111">
          <cell r="B111" t="str">
            <v>LSE4617</v>
          </cell>
          <cell r="C111" t="str">
            <v>581-06-16</v>
          </cell>
          <cell r="D111" t="str">
            <v>MA503 0A</v>
          </cell>
          <cell r="E111" t="str">
            <v>SW49</v>
          </cell>
          <cell r="F111">
            <v>660</v>
          </cell>
        </row>
        <row r="112">
          <cell r="B112" t="str">
            <v>LSE4617</v>
          </cell>
          <cell r="C112" t="str">
            <v>581-06-16</v>
          </cell>
          <cell r="D112" t="str">
            <v>MA503 0A</v>
          </cell>
          <cell r="E112" t="str">
            <v>SW49</v>
          </cell>
          <cell r="F112">
            <v>660</v>
          </cell>
        </row>
        <row r="113">
          <cell r="B113" t="str">
            <v>LSE4617</v>
          </cell>
          <cell r="C113" t="str">
            <v>581-06-16</v>
          </cell>
          <cell r="D113" t="str">
            <v>MA503 0A</v>
          </cell>
          <cell r="E113" t="str">
            <v>SW49</v>
          </cell>
          <cell r="F113">
            <v>660</v>
          </cell>
        </row>
        <row r="114">
          <cell r="B114" t="str">
            <v>LSE4607</v>
          </cell>
          <cell r="C114" t="str">
            <v>581-06-16</v>
          </cell>
          <cell r="D114" t="str">
            <v>MA503 0A</v>
          </cell>
          <cell r="E114" t="str">
            <v>SW49</v>
          </cell>
          <cell r="F114">
            <v>660</v>
          </cell>
          <cell r="G114">
            <v>3300</v>
          </cell>
        </row>
        <row r="115">
          <cell r="B115" t="str">
            <v>LSE4607</v>
          </cell>
          <cell r="C115" t="str">
            <v>581-06-16</v>
          </cell>
          <cell r="D115" t="str">
            <v>MA503 0A</v>
          </cell>
          <cell r="E115" t="str">
            <v>SW49</v>
          </cell>
          <cell r="F115">
            <v>660</v>
          </cell>
        </row>
        <row r="116">
          <cell r="B116" t="str">
            <v>LSE4607</v>
          </cell>
          <cell r="C116" t="str">
            <v>581-06-16</v>
          </cell>
          <cell r="D116" t="str">
            <v>MA503 0A</v>
          </cell>
          <cell r="E116" t="str">
            <v>SW49</v>
          </cell>
          <cell r="F116">
            <v>660</v>
          </cell>
        </row>
        <row r="117">
          <cell r="B117" t="str">
            <v>LSE4607</v>
          </cell>
          <cell r="C117" t="str">
            <v>581-06-16</v>
          </cell>
          <cell r="D117" t="str">
            <v>MA503 0A</v>
          </cell>
          <cell r="E117" t="str">
            <v>SW49</v>
          </cell>
          <cell r="F117">
            <v>660</v>
          </cell>
        </row>
        <row r="118">
          <cell r="B118" t="str">
            <v>LSE4607</v>
          </cell>
          <cell r="C118" t="str">
            <v>581-06-16</v>
          </cell>
          <cell r="D118" t="str">
            <v>MA503 0A</v>
          </cell>
          <cell r="E118" t="str">
            <v>SW49</v>
          </cell>
          <cell r="F118">
            <v>660</v>
          </cell>
        </row>
        <row r="119">
          <cell r="B119" t="str">
            <v>LSE4703</v>
          </cell>
          <cell r="C119" t="str">
            <v>581-06-16</v>
          </cell>
          <cell r="D119" t="str">
            <v>MA503 0A</v>
          </cell>
          <cell r="E119" t="str">
            <v>SW49</v>
          </cell>
          <cell r="F119">
            <v>600</v>
          </cell>
          <cell r="G119">
            <v>840</v>
          </cell>
        </row>
        <row r="120">
          <cell r="B120" t="str">
            <v>LSE4703</v>
          </cell>
          <cell r="C120" t="str">
            <v>581-06-16</v>
          </cell>
          <cell r="D120" t="str">
            <v>MA503 0A</v>
          </cell>
          <cell r="E120" t="str">
            <v>SW49</v>
          </cell>
          <cell r="F120">
            <v>240</v>
          </cell>
        </row>
        <row r="121">
          <cell r="B121" t="str">
            <v>LSE4706</v>
          </cell>
          <cell r="C121" t="str">
            <v>581-06-16</v>
          </cell>
          <cell r="D121" t="str">
            <v>MA503 0A</v>
          </cell>
          <cell r="E121" t="str">
            <v>SW49</v>
          </cell>
          <cell r="F121">
            <v>660</v>
          </cell>
          <cell r="G121">
            <v>5940</v>
          </cell>
        </row>
        <row r="122">
          <cell r="B122" t="str">
            <v>LSE4706</v>
          </cell>
          <cell r="C122" t="str">
            <v>581-06-16</v>
          </cell>
          <cell r="D122" t="str">
            <v>MA503 0A</v>
          </cell>
          <cell r="E122" t="str">
            <v>SW49</v>
          </cell>
          <cell r="F122">
            <v>660</v>
          </cell>
        </row>
        <row r="123">
          <cell r="B123" t="str">
            <v>LSE4706</v>
          </cell>
          <cell r="C123" t="str">
            <v>581-06-16</v>
          </cell>
          <cell r="D123" t="str">
            <v>MA503 0A</v>
          </cell>
          <cell r="E123" t="str">
            <v>SW49</v>
          </cell>
          <cell r="F123">
            <v>660</v>
          </cell>
        </row>
        <row r="124">
          <cell r="B124" t="str">
            <v>LSE4706</v>
          </cell>
          <cell r="C124" t="str">
            <v>581-06-16</v>
          </cell>
          <cell r="D124" t="str">
            <v>MA503 0A</v>
          </cell>
          <cell r="E124" t="str">
            <v>SW49</v>
          </cell>
          <cell r="F124">
            <v>660</v>
          </cell>
        </row>
        <row r="125">
          <cell r="B125" t="str">
            <v>LSE4706</v>
          </cell>
          <cell r="C125" t="str">
            <v>581-06-16</v>
          </cell>
          <cell r="D125" t="str">
            <v>MA503 0A</v>
          </cell>
          <cell r="E125" t="str">
            <v>SW49</v>
          </cell>
          <cell r="F125">
            <v>660</v>
          </cell>
        </row>
        <row r="126">
          <cell r="B126" t="str">
            <v>LSE4706</v>
          </cell>
          <cell r="C126" t="str">
            <v>581-06-16</v>
          </cell>
          <cell r="D126" t="str">
            <v>MA503 0A</v>
          </cell>
          <cell r="E126" t="str">
            <v>SW49</v>
          </cell>
          <cell r="F126">
            <v>660</v>
          </cell>
        </row>
        <row r="127">
          <cell r="B127" t="str">
            <v>LSE4706</v>
          </cell>
          <cell r="C127" t="str">
            <v>581-06-16</v>
          </cell>
          <cell r="D127" t="str">
            <v>MA503 0A</v>
          </cell>
          <cell r="E127" t="str">
            <v>SW49</v>
          </cell>
          <cell r="F127">
            <v>660</v>
          </cell>
        </row>
        <row r="128">
          <cell r="B128" t="str">
            <v>LSE4706</v>
          </cell>
          <cell r="C128" t="str">
            <v>581-06-16</v>
          </cell>
          <cell r="D128" t="str">
            <v>MA503 0A</v>
          </cell>
          <cell r="E128" t="str">
            <v>SW49</v>
          </cell>
          <cell r="F128">
            <v>660</v>
          </cell>
        </row>
        <row r="129">
          <cell r="B129" t="str">
            <v>LSE4706</v>
          </cell>
          <cell r="C129" t="str">
            <v>581-06-16</v>
          </cell>
          <cell r="D129" t="str">
            <v>MA503 0A</v>
          </cell>
          <cell r="E129" t="str">
            <v>SW49</v>
          </cell>
          <cell r="F129">
            <v>660</v>
          </cell>
        </row>
        <row r="130">
          <cell r="B130" t="str">
            <v>LSE4710</v>
          </cell>
          <cell r="C130" t="str">
            <v>581-06-16</v>
          </cell>
          <cell r="D130" t="str">
            <v>MA503 0A</v>
          </cell>
          <cell r="E130" t="str">
            <v>SW49</v>
          </cell>
          <cell r="F130">
            <v>660</v>
          </cell>
          <cell r="G130">
            <v>1140</v>
          </cell>
        </row>
        <row r="131">
          <cell r="B131" t="str">
            <v>LSE4710</v>
          </cell>
          <cell r="C131" t="str">
            <v>581-06-16</v>
          </cell>
          <cell r="D131" t="str">
            <v>MA503 0A</v>
          </cell>
          <cell r="E131" t="str">
            <v>SW49</v>
          </cell>
          <cell r="F131">
            <v>480</v>
          </cell>
        </row>
        <row r="132">
          <cell r="B132" t="str">
            <v>LSE4712</v>
          </cell>
          <cell r="C132" t="str">
            <v>581-06-16</v>
          </cell>
          <cell r="D132" t="str">
            <v>MA503 0A</v>
          </cell>
          <cell r="E132" t="str">
            <v>SW49</v>
          </cell>
          <cell r="F132">
            <v>660</v>
          </cell>
          <cell r="G132">
            <v>1320</v>
          </cell>
        </row>
        <row r="133">
          <cell r="B133" t="str">
            <v>LSE4712</v>
          </cell>
          <cell r="C133" t="str">
            <v>581-06-16</v>
          </cell>
          <cell r="D133" t="str">
            <v>MA503 0A</v>
          </cell>
          <cell r="E133" t="str">
            <v>SW49</v>
          </cell>
          <cell r="F133">
            <v>660</v>
          </cell>
        </row>
        <row r="134">
          <cell r="B134" t="str">
            <v>LSE4713</v>
          </cell>
          <cell r="C134" t="str">
            <v>582-06-16</v>
          </cell>
          <cell r="D134" t="str">
            <v>MA473 0B</v>
          </cell>
          <cell r="E134" t="str">
            <v>SW49</v>
          </cell>
          <cell r="F134">
            <v>660</v>
          </cell>
          <cell r="G134">
            <v>5940</v>
          </cell>
        </row>
        <row r="135">
          <cell r="B135" t="str">
            <v>LSE4713</v>
          </cell>
          <cell r="C135" t="str">
            <v>582-06-16</v>
          </cell>
          <cell r="D135" t="str">
            <v>MA473 0B</v>
          </cell>
          <cell r="E135" t="str">
            <v>SW49</v>
          </cell>
          <cell r="F135">
            <v>660</v>
          </cell>
        </row>
        <row r="136">
          <cell r="B136" t="str">
            <v>LSE4713</v>
          </cell>
          <cell r="C136" t="str">
            <v>582-06-16</v>
          </cell>
          <cell r="D136" t="str">
            <v>MA473 0B</v>
          </cell>
          <cell r="E136" t="str">
            <v>SW49</v>
          </cell>
          <cell r="F136">
            <v>660</v>
          </cell>
        </row>
        <row r="137">
          <cell r="B137" t="str">
            <v>LSE4713</v>
          </cell>
          <cell r="C137" t="str">
            <v>582-06-16</v>
          </cell>
          <cell r="D137" t="str">
            <v>MA473 0B</v>
          </cell>
          <cell r="E137" t="str">
            <v>SW49</v>
          </cell>
          <cell r="F137">
            <v>660</v>
          </cell>
        </row>
        <row r="138">
          <cell r="B138" t="str">
            <v>LSE4713</v>
          </cell>
          <cell r="C138" t="str">
            <v>582-06-16</v>
          </cell>
          <cell r="D138" t="str">
            <v>MA473 0B</v>
          </cell>
          <cell r="E138" t="str">
            <v>SW49</v>
          </cell>
          <cell r="F138">
            <v>660</v>
          </cell>
        </row>
        <row r="139">
          <cell r="B139" t="str">
            <v>LSE4713</v>
          </cell>
          <cell r="C139" t="str">
            <v>582-06-16</v>
          </cell>
          <cell r="D139" t="str">
            <v>MA473 0B</v>
          </cell>
          <cell r="E139" t="str">
            <v>SW49</v>
          </cell>
          <cell r="F139">
            <v>660</v>
          </cell>
        </row>
        <row r="140">
          <cell r="B140" t="str">
            <v>LSE4713</v>
          </cell>
          <cell r="C140" t="str">
            <v>582-06-16</v>
          </cell>
          <cell r="D140" t="str">
            <v>MA473 0B</v>
          </cell>
          <cell r="E140" t="str">
            <v>SW49</v>
          </cell>
          <cell r="F140">
            <v>660</v>
          </cell>
        </row>
        <row r="141">
          <cell r="B141" t="str">
            <v>LSE4713</v>
          </cell>
          <cell r="C141" t="str">
            <v>582-06-16</v>
          </cell>
          <cell r="D141" t="str">
            <v>MA473 0B</v>
          </cell>
          <cell r="E141" t="str">
            <v>SW49</v>
          </cell>
          <cell r="F141">
            <v>660</v>
          </cell>
        </row>
        <row r="142">
          <cell r="B142" t="str">
            <v>LSE4713</v>
          </cell>
          <cell r="C142" t="str">
            <v>582-06-16</v>
          </cell>
          <cell r="D142" t="str">
            <v>MA473 0B</v>
          </cell>
          <cell r="E142" t="str">
            <v>SW49</v>
          </cell>
          <cell r="F142">
            <v>660</v>
          </cell>
        </row>
        <row r="143">
          <cell r="B143" t="str">
            <v>LSE4716</v>
          </cell>
          <cell r="C143" t="str">
            <v>582-06-16</v>
          </cell>
          <cell r="D143" t="str">
            <v>MA473 0B</v>
          </cell>
          <cell r="E143" t="str">
            <v>SW49</v>
          </cell>
          <cell r="F143">
            <v>660</v>
          </cell>
          <cell r="G143">
            <v>1320</v>
          </cell>
        </row>
        <row r="144">
          <cell r="B144" t="str">
            <v>LSE4716</v>
          </cell>
          <cell r="C144" t="str">
            <v>582-06-16</v>
          </cell>
          <cell r="D144" t="str">
            <v>MA473 0B</v>
          </cell>
          <cell r="E144" t="str">
            <v>SW49</v>
          </cell>
          <cell r="F144">
            <v>660</v>
          </cell>
        </row>
        <row r="145">
          <cell r="B145" t="str">
            <v>LSE4724</v>
          </cell>
          <cell r="C145" t="str">
            <v>582-06-16</v>
          </cell>
          <cell r="D145" t="str">
            <v>MA473 0B</v>
          </cell>
          <cell r="E145" t="str">
            <v>SW49</v>
          </cell>
          <cell r="F145">
            <v>660</v>
          </cell>
          <cell r="G145">
            <v>3300</v>
          </cell>
        </row>
        <row r="146">
          <cell r="B146" t="str">
            <v>LSE4724</v>
          </cell>
          <cell r="C146" t="str">
            <v>582-06-16</v>
          </cell>
          <cell r="D146" t="str">
            <v>MA473 0B</v>
          </cell>
          <cell r="E146" t="str">
            <v>SW49</v>
          </cell>
          <cell r="F146">
            <v>660</v>
          </cell>
        </row>
        <row r="147">
          <cell r="B147" t="str">
            <v>LSE4724</v>
          </cell>
          <cell r="C147" t="str">
            <v>582-06-16</v>
          </cell>
          <cell r="D147" t="str">
            <v>MA473 0B</v>
          </cell>
          <cell r="E147" t="str">
            <v>SW49</v>
          </cell>
          <cell r="F147">
            <v>660</v>
          </cell>
        </row>
        <row r="148">
          <cell r="B148" t="str">
            <v>LSE4724</v>
          </cell>
          <cell r="C148" t="str">
            <v>582-06-16</v>
          </cell>
          <cell r="D148" t="str">
            <v>MA473 0B</v>
          </cell>
          <cell r="E148" t="str">
            <v>SW49</v>
          </cell>
          <cell r="F148">
            <v>660</v>
          </cell>
        </row>
        <row r="149">
          <cell r="B149" t="str">
            <v>LSE4724</v>
          </cell>
          <cell r="C149" t="str">
            <v>582-06-16</v>
          </cell>
          <cell r="D149" t="str">
            <v>MA473 0B</v>
          </cell>
          <cell r="E149" t="str">
            <v>SW49</v>
          </cell>
          <cell r="F149">
            <v>660</v>
          </cell>
        </row>
        <row r="150">
          <cell r="B150" t="str">
            <v>LSE4734</v>
          </cell>
          <cell r="C150" t="str">
            <v>582-06-16</v>
          </cell>
          <cell r="D150" t="str">
            <v>MA473 0B</v>
          </cell>
          <cell r="E150" t="str">
            <v>SW49</v>
          </cell>
          <cell r="F150">
            <v>660</v>
          </cell>
          <cell r="G150">
            <v>5280</v>
          </cell>
        </row>
        <row r="151">
          <cell r="B151" t="str">
            <v>LSE4734</v>
          </cell>
          <cell r="C151" t="str">
            <v>582-06-16</v>
          </cell>
          <cell r="D151" t="str">
            <v>MA473 0B</v>
          </cell>
          <cell r="E151" t="str">
            <v>SW49</v>
          </cell>
          <cell r="F151">
            <v>660</v>
          </cell>
        </row>
        <row r="152">
          <cell r="B152" t="str">
            <v>LSE4734</v>
          </cell>
          <cell r="C152" t="str">
            <v>582-06-16</v>
          </cell>
          <cell r="D152" t="str">
            <v>MA473 0B</v>
          </cell>
          <cell r="E152" t="str">
            <v>SW49</v>
          </cell>
          <cell r="F152">
            <v>660</v>
          </cell>
        </row>
        <row r="153">
          <cell r="B153" t="str">
            <v>LSE4734</v>
          </cell>
          <cell r="C153" t="str">
            <v>582-06-16</v>
          </cell>
          <cell r="D153" t="str">
            <v>MA473 0B</v>
          </cell>
          <cell r="E153" t="str">
            <v>SW49</v>
          </cell>
          <cell r="F153">
            <v>660</v>
          </cell>
        </row>
        <row r="154">
          <cell r="B154" t="str">
            <v>LSE4734</v>
          </cell>
          <cell r="C154" t="str">
            <v>582-06-16</v>
          </cell>
          <cell r="D154" t="str">
            <v>MA473 0B</v>
          </cell>
          <cell r="E154" t="str">
            <v>SW49</v>
          </cell>
          <cell r="F154">
            <v>660</v>
          </cell>
        </row>
        <row r="155">
          <cell r="B155" t="str">
            <v>LSE4734</v>
          </cell>
          <cell r="C155" t="str">
            <v>582-06-16</v>
          </cell>
          <cell r="D155" t="str">
            <v>MA473 0B</v>
          </cell>
          <cell r="E155" t="str">
            <v>SW49</v>
          </cell>
          <cell r="F155">
            <v>660</v>
          </cell>
        </row>
        <row r="156">
          <cell r="B156" t="str">
            <v>LSE4734</v>
          </cell>
          <cell r="C156" t="str">
            <v>582-06-16</v>
          </cell>
          <cell r="D156" t="str">
            <v>MA473 0B</v>
          </cell>
          <cell r="E156" t="str">
            <v>SW49</v>
          </cell>
          <cell r="F156">
            <v>660</v>
          </cell>
        </row>
        <row r="157">
          <cell r="B157" t="str">
            <v>LSE4734</v>
          </cell>
          <cell r="C157" t="str">
            <v>582-06-16</v>
          </cell>
          <cell r="D157" t="str">
            <v>MA473 0B</v>
          </cell>
          <cell r="E157" t="str">
            <v>SW49</v>
          </cell>
          <cell r="F157">
            <v>660</v>
          </cell>
        </row>
        <row r="158">
          <cell r="B158" t="str">
            <v>LSE4737</v>
          </cell>
          <cell r="C158" t="str">
            <v>582-06-16</v>
          </cell>
          <cell r="D158" t="str">
            <v>MA473 0B</v>
          </cell>
          <cell r="E158" t="str">
            <v>SW49</v>
          </cell>
          <cell r="F158">
            <v>660</v>
          </cell>
          <cell r="G158">
            <v>1320</v>
          </cell>
        </row>
        <row r="159">
          <cell r="B159" t="str">
            <v>LSE4737</v>
          </cell>
          <cell r="C159" t="str">
            <v>582-06-16</v>
          </cell>
          <cell r="D159" t="str">
            <v>MA473 0B</v>
          </cell>
          <cell r="E159" t="str">
            <v>SW49</v>
          </cell>
          <cell r="F159">
            <v>660</v>
          </cell>
        </row>
        <row r="160">
          <cell r="B160" t="str">
            <v>LSE4740</v>
          </cell>
          <cell r="C160" t="str">
            <v>582-06-16</v>
          </cell>
          <cell r="D160" t="str">
            <v>MA473 0B</v>
          </cell>
          <cell r="E160" t="str">
            <v>SW49</v>
          </cell>
          <cell r="F160">
            <v>660</v>
          </cell>
          <cell r="G160">
            <v>2640</v>
          </cell>
        </row>
        <row r="161">
          <cell r="B161" t="str">
            <v>LSE4740</v>
          </cell>
          <cell r="C161" t="str">
            <v>582-06-16</v>
          </cell>
          <cell r="D161" t="str">
            <v>MA473 0B</v>
          </cell>
          <cell r="E161" t="str">
            <v>SW49</v>
          </cell>
          <cell r="F161">
            <v>660</v>
          </cell>
        </row>
        <row r="162">
          <cell r="B162" t="str">
            <v>LSE4740</v>
          </cell>
          <cell r="C162" t="str">
            <v>582-06-16</v>
          </cell>
          <cell r="D162" t="str">
            <v>MA473 0B</v>
          </cell>
          <cell r="E162" t="str">
            <v>SW49</v>
          </cell>
          <cell r="F162">
            <v>660</v>
          </cell>
        </row>
        <row r="163">
          <cell r="B163" t="str">
            <v>LSE4740</v>
          </cell>
          <cell r="C163" t="str">
            <v>582-06-16</v>
          </cell>
          <cell r="D163" t="str">
            <v>MA473 0B</v>
          </cell>
          <cell r="E163" t="str">
            <v>SW49</v>
          </cell>
          <cell r="F163">
            <v>660</v>
          </cell>
        </row>
        <row r="164">
          <cell r="B164" t="str">
            <v>LSE4747</v>
          </cell>
          <cell r="C164" t="str">
            <v>582-06-16</v>
          </cell>
          <cell r="D164" t="str">
            <v>MA473 0B</v>
          </cell>
          <cell r="E164" t="str">
            <v>SW49</v>
          </cell>
          <cell r="F164">
            <v>660</v>
          </cell>
          <cell r="G164">
            <v>1320</v>
          </cell>
        </row>
        <row r="165">
          <cell r="B165" t="str">
            <v>LSE4747</v>
          </cell>
          <cell r="C165" t="str">
            <v>582-06-16</v>
          </cell>
          <cell r="D165" t="str">
            <v>MA473 0B</v>
          </cell>
          <cell r="E165" t="str">
            <v>SW49</v>
          </cell>
          <cell r="F165">
            <v>660</v>
          </cell>
        </row>
        <row r="166">
          <cell r="B166" t="str">
            <v>LSE4753</v>
          </cell>
          <cell r="C166" t="str">
            <v>582-06-16</v>
          </cell>
          <cell r="D166" t="str">
            <v>MA473 0B</v>
          </cell>
          <cell r="E166" t="str">
            <v>SW49</v>
          </cell>
          <cell r="F166">
            <v>660</v>
          </cell>
          <cell r="G166">
            <v>1320</v>
          </cell>
        </row>
        <row r="168">
          <cell r="B168" t="str">
            <v>LSE4781</v>
          </cell>
          <cell r="C168" t="str">
            <v>581-06-02</v>
          </cell>
          <cell r="D168" t="str">
            <v>MA503 0A</v>
          </cell>
          <cell r="E168" t="str">
            <v>RW32</v>
          </cell>
          <cell r="F168">
            <v>660</v>
          </cell>
          <cell r="G168">
            <v>660</v>
          </cell>
        </row>
        <row r="169">
          <cell r="B169" t="str">
            <v>LSE4621</v>
          </cell>
          <cell r="C169" t="str">
            <v>581-06-16</v>
          </cell>
          <cell r="D169" t="str">
            <v>MA503 0A</v>
          </cell>
          <cell r="E169" t="str">
            <v>SW49</v>
          </cell>
          <cell r="F169">
            <v>660</v>
          </cell>
          <cell r="G169">
            <v>660</v>
          </cell>
        </row>
        <row r="170">
          <cell r="B170" t="str">
            <v>LSE4635</v>
          </cell>
          <cell r="C170" t="str">
            <v>581-06-16</v>
          </cell>
          <cell r="D170" t="str">
            <v>MA503 0A</v>
          </cell>
          <cell r="E170" t="str">
            <v>SW49</v>
          </cell>
          <cell r="F170">
            <v>660</v>
          </cell>
          <cell r="G170">
            <v>1980</v>
          </cell>
        </row>
        <row r="171">
          <cell r="B171" t="str">
            <v>LSE4635</v>
          </cell>
          <cell r="C171" t="str">
            <v>581-06-16</v>
          </cell>
          <cell r="D171" t="str">
            <v>MA503 0A</v>
          </cell>
          <cell r="E171" t="str">
            <v>SW49</v>
          </cell>
          <cell r="F171">
            <v>660</v>
          </cell>
        </row>
        <row r="172">
          <cell r="B172" t="str">
            <v>LSE4635</v>
          </cell>
          <cell r="C172" t="str">
            <v>581-06-16</v>
          </cell>
          <cell r="D172" t="str">
            <v>MA503 0A</v>
          </cell>
          <cell r="E172" t="str">
            <v>SW49</v>
          </cell>
          <cell r="F172">
            <v>660</v>
          </cell>
        </row>
        <row r="173">
          <cell r="B173" t="str">
            <v>LSE4639</v>
          </cell>
          <cell r="C173" t="str">
            <v>581-06-16</v>
          </cell>
          <cell r="D173" t="str">
            <v>MA503 0A</v>
          </cell>
          <cell r="E173" t="str">
            <v>SW49</v>
          </cell>
          <cell r="F173">
            <v>660</v>
          </cell>
          <cell r="G173">
            <v>2640</v>
          </cell>
        </row>
        <row r="174">
          <cell r="B174" t="str">
            <v>LSE4639</v>
          </cell>
          <cell r="C174" t="str">
            <v>581-06-16</v>
          </cell>
          <cell r="D174" t="str">
            <v>MA503 0A</v>
          </cell>
          <cell r="E174" t="str">
            <v>SW49</v>
          </cell>
          <cell r="F174">
            <v>660</v>
          </cell>
        </row>
        <row r="175">
          <cell r="B175" t="str">
            <v>LSE4639</v>
          </cell>
          <cell r="C175" t="str">
            <v>581-06-16</v>
          </cell>
          <cell r="D175" t="str">
            <v>MA503 0A</v>
          </cell>
          <cell r="E175" t="str">
            <v>SW49</v>
          </cell>
          <cell r="F175">
            <v>660</v>
          </cell>
        </row>
        <row r="176">
          <cell r="B176" t="str">
            <v>LSE4639</v>
          </cell>
          <cell r="C176" t="str">
            <v>581-06-16</v>
          </cell>
          <cell r="D176" t="str">
            <v>MA503 0A</v>
          </cell>
          <cell r="E176" t="str">
            <v>SW49</v>
          </cell>
          <cell r="F176">
            <v>660</v>
          </cell>
        </row>
        <row r="177">
          <cell r="B177" t="str">
            <v>LSE4701</v>
          </cell>
          <cell r="C177" t="str">
            <v>581-06-16</v>
          </cell>
          <cell r="D177" t="str">
            <v>MA503 0A</v>
          </cell>
          <cell r="E177" t="str">
            <v>SW49</v>
          </cell>
          <cell r="F177">
            <v>660</v>
          </cell>
          <cell r="G177">
            <v>1320</v>
          </cell>
        </row>
        <row r="178">
          <cell r="B178" t="str">
            <v>LSE4701</v>
          </cell>
          <cell r="C178" t="str">
            <v>581-06-16</v>
          </cell>
          <cell r="D178" t="str">
            <v>MA503 0A</v>
          </cell>
          <cell r="E178" t="str">
            <v>SW49</v>
          </cell>
          <cell r="F178">
            <v>660</v>
          </cell>
        </row>
        <row r="179">
          <cell r="B179" t="str">
            <v>LSE4722</v>
          </cell>
          <cell r="C179" t="str">
            <v>581-06-16</v>
          </cell>
          <cell r="D179" t="str">
            <v>MA503 0A</v>
          </cell>
          <cell r="E179" t="str">
            <v>SW49</v>
          </cell>
          <cell r="F179">
            <v>660</v>
          </cell>
          <cell r="G179">
            <v>7920</v>
          </cell>
        </row>
        <row r="180">
          <cell r="B180" t="str">
            <v>LSE4722</v>
          </cell>
          <cell r="C180" t="str">
            <v>581-06-16</v>
          </cell>
          <cell r="D180" t="str">
            <v>MA503 0A</v>
          </cell>
          <cell r="E180" t="str">
            <v>SW49</v>
          </cell>
          <cell r="F180">
            <v>660</v>
          </cell>
        </row>
        <row r="181">
          <cell r="B181" t="str">
            <v>LSE4722</v>
          </cell>
          <cell r="C181" t="str">
            <v>581-06-16</v>
          </cell>
          <cell r="D181" t="str">
            <v>MA503 0A</v>
          </cell>
          <cell r="E181" t="str">
            <v>SW49</v>
          </cell>
          <cell r="F181">
            <v>660</v>
          </cell>
        </row>
        <row r="182">
          <cell r="B182" t="str">
            <v>LSE4722</v>
          </cell>
          <cell r="C182" t="str">
            <v>581-06-16</v>
          </cell>
          <cell r="D182" t="str">
            <v>MA503 0A</v>
          </cell>
          <cell r="E182" t="str">
            <v>SW49</v>
          </cell>
          <cell r="F182">
            <v>660</v>
          </cell>
        </row>
        <row r="183">
          <cell r="B183" t="str">
            <v>LSE4722</v>
          </cell>
          <cell r="C183" t="str">
            <v>581-06-16</v>
          </cell>
          <cell r="D183" t="str">
            <v>MA503 0A</v>
          </cell>
          <cell r="E183" t="str">
            <v>SW49</v>
          </cell>
          <cell r="F183">
            <v>660</v>
          </cell>
        </row>
        <row r="184">
          <cell r="B184" t="str">
            <v>LSE4722</v>
          </cell>
          <cell r="C184" t="str">
            <v>581-06-16</v>
          </cell>
          <cell r="D184" t="str">
            <v>MA503 0A</v>
          </cell>
          <cell r="E184" t="str">
            <v>SW49</v>
          </cell>
          <cell r="F184">
            <v>660</v>
          </cell>
        </row>
        <row r="185">
          <cell r="B185" t="str">
            <v>LSE4722</v>
          </cell>
          <cell r="C185" t="str">
            <v>581-06-16</v>
          </cell>
          <cell r="D185" t="str">
            <v>MA503 0A</v>
          </cell>
          <cell r="E185" t="str">
            <v>SW49</v>
          </cell>
          <cell r="F185">
            <v>660</v>
          </cell>
        </row>
        <row r="186">
          <cell r="B186" t="str">
            <v>LSE4722</v>
          </cell>
          <cell r="C186" t="str">
            <v>581-06-16</v>
          </cell>
          <cell r="D186" t="str">
            <v>MA503 0A</v>
          </cell>
          <cell r="E186" t="str">
            <v>SW49</v>
          </cell>
          <cell r="F186">
            <v>660</v>
          </cell>
        </row>
        <row r="187">
          <cell r="B187" t="str">
            <v>LSE4722</v>
          </cell>
          <cell r="C187" t="str">
            <v>581-06-16</v>
          </cell>
          <cell r="D187" t="str">
            <v>MA503 0A</v>
          </cell>
          <cell r="E187" t="str">
            <v>SW49</v>
          </cell>
          <cell r="F187">
            <v>660</v>
          </cell>
        </row>
        <row r="188">
          <cell r="B188" t="str">
            <v>LSE4722</v>
          </cell>
          <cell r="C188" t="str">
            <v>581-06-16</v>
          </cell>
          <cell r="D188" t="str">
            <v>MA503 0A</v>
          </cell>
          <cell r="E188" t="str">
            <v>SW49</v>
          </cell>
          <cell r="F188">
            <v>660</v>
          </cell>
        </row>
        <row r="189">
          <cell r="B189" t="str">
            <v>LSE4722</v>
          </cell>
          <cell r="C189" t="str">
            <v>581-06-16</v>
          </cell>
          <cell r="D189" t="str">
            <v>MA503 0A</v>
          </cell>
          <cell r="E189" t="str">
            <v>SW49</v>
          </cell>
          <cell r="F189">
            <v>660</v>
          </cell>
        </row>
        <row r="190">
          <cell r="B190" t="str">
            <v>LSE4722</v>
          </cell>
          <cell r="C190" t="str">
            <v>581-06-16</v>
          </cell>
          <cell r="D190" t="str">
            <v>MA503 0A</v>
          </cell>
          <cell r="E190" t="str">
            <v>SW49</v>
          </cell>
          <cell r="F190">
            <v>660</v>
          </cell>
        </row>
        <row r="191">
          <cell r="B191" t="str">
            <v>LSE4714</v>
          </cell>
          <cell r="C191" t="str">
            <v>581-06-16</v>
          </cell>
          <cell r="D191" t="str">
            <v>MA503 0A</v>
          </cell>
          <cell r="E191" t="str">
            <v>SW49</v>
          </cell>
          <cell r="F191">
            <v>660</v>
          </cell>
          <cell r="G191">
            <v>1980</v>
          </cell>
        </row>
        <row r="192">
          <cell r="B192" t="str">
            <v>LSE4714</v>
          </cell>
          <cell r="C192" t="str">
            <v>581-06-16</v>
          </cell>
          <cell r="D192" t="str">
            <v>MA503 0A</v>
          </cell>
          <cell r="E192" t="str">
            <v>SW49</v>
          </cell>
          <cell r="F192">
            <v>660</v>
          </cell>
        </row>
        <row r="193">
          <cell r="B193" t="str">
            <v>LSE4714</v>
          </cell>
          <cell r="C193" t="str">
            <v>581-06-16</v>
          </cell>
          <cell r="D193" t="str">
            <v>MA503 0A</v>
          </cell>
          <cell r="E193" t="str">
            <v>SW49</v>
          </cell>
          <cell r="F193">
            <v>660</v>
          </cell>
        </row>
        <row r="194">
          <cell r="B194" t="str">
            <v>LSE4732</v>
          </cell>
          <cell r="C194" t="str">
            <v>581-06-16</v>
          </cell>
          <cell r="D194" t="str">
            <v>MA503 0A</v>
          </cell>
          <cell r="E194" t="str">
            <v>SW49</v>
          </cell>
          <cell r="F194">
            <v>660</v>
          </cell>
          <cell r="G194">
            <v>7260</v>
          </cell>
        </row>
        <row r="195">
          <cell r="B195" t="str">
            <v>LSE4732</v>
          </cell>
          <cell r="C195" t="str">
            <v>581-06-16</v>
          </cell>
          <cell r="D195" t="str">
            <v>MA503 0A</v>
          </cell>
          <cell r="E195" t="str">
            <v>SW49</v>
          </cell>
          <cell r="F195">
            <v>660</v>
          </cell>
        </row>
        <row r="196">
          <cell r="B196" t="str">
            <v>LSE4732</v>
          </cell>
          <cell r="C196" t="str">
            <v>581-06-16</v>
          </cell>
          <cell r="D196" t="str">
            <v>MA503 0A</v>
          </cell>
          <cell r="E196" t="str">
            <v>SW49</v>
          </cell>
          <cell r="F196">
            <v>660</v>
          </cell>
        </row>
        <row r="197">
          <cell r="B197" t="str">
            <v>LSE4732</v>
          </cell>
          <cell r="C197" t="str">
            <v>581-06-16</v>
          </cell>
          <cell r="D197" t="str">
            <v>MA503 0A</v>
          </cell>
          <cell r="E197" t="str">
            <v>SW49</v>
          </cell>
          <cell r="F197">
            <v>660</v>
          </cell>
        </row>
        <row r="198">
          <cell r="B198" t="str">
            <v>LSE4732</v>
          </cell>
          <cell r="C198" t="str">
            <v>581-06-16</v>
          </cell>
          <cell r="D198" t="str">
            <v>MA503 0A</v>
          </cell>
          <cell r="E198" t="str">
            <v>SW49</v>
          </cell>
          <cell r="F198">
            <v>660</v>
          </cell>
        </row>
        <row r="199">
          <cell r="B199" t="str">
            <v>LSE4732</v>
          </cell>
          <cell r="C199" t="str">
            <v>581-06-16</v>
          </cell>
          <cell r="D199" t="str">
            <v>MA503 0A</v>
          </cell>
          <cell r="E199" t="str">
            <v>SW49</v>
          </cell>
          <cell r="F199">
            <v>660</v>
          </cell>
        </row>
        <row r="200">
          <cell r="B200" t="str">
            <v>LSE4732</v>
          </cell>
          <cell r="C200" t="str">
            <v>581-06-16</v>
          </cell>
          <cell r="D200" t="str">
            <v>MA503 0A</v>
          </cell>
          <cell r="E200" t="str">
            <v>SW49</v>
          </cell>
          <cell r="F200">
            <v>660</v>
          </cell>
        </row>
        <row r="201">
          <cell r="B201" t="str">
            <v>LSE4732</v>
          </cell>
          <cell r="C201" t="str">
            <v>581-06-16</v>
          </cell>
          <cell r="D201" t="str">
            <v>MA503 0A</v>
          </cell>
          <cell r="E201" t="str">
            <v>SW49</v>
          </cell>
          <cell r="F201">
            <v>660</v>
          </cell>
        </row>
        <row r="202">
          <cell r="B202" t="str">
            <v>LSE4732</v>
          </cell>
          <cell r="C202" t="str">
            <v>581-06-16</v>
          </cell>
          <cell r="D202" t="str">
            <v>MA503 0A</v>
          </cell>
          <cell r="E202" t="str">
            <v>SW49</v>
          </cell>
          <cell r="F202">
            <v>660</v>
          </cell>
        </row>
        <row r="203">
          <cell r="B203" t="str">
            <v>LSE4732</v>
          </cell>
          <cell r="C203" t="str">
            <v>581-06-16</v>
          </cell>
          <cell r="D203" t="str">
            <v>MA503 0A</v>
          </cell>
          <cell r="E203" t="str">
            <v>SW49</v>
          </cell>
          <cell r="F203">
            <v>660</v>
          </cell>
        </row>
        <row r="204">
          <cell r="B204" t="str">
            <v>LSE4732</v>
          </cell>
          <cell r="C204" t="str">
            <v>581-06-16</v>
          </cell>
          <cell r="D204" t="str">
            <v>MA503 0A</v>
          </cell>
          <cell r="E204" t="str">
            <v>SW49</v>
          </cell>
          <cell r="F204">
            <v>660</v>
          </cell>
        </row>
        <row r="205">
          <cell r="B205" t="str">
            <v>LSE4743</v>
          </cell>
          <cell r="C205" t="str">
            <v>581-06-16</v>
          </cell>
          <cell r="D205" t="str">
            <v>MA503 0A</v>
          </cell>
          <cell r="E205" t="str">
            <v>SW49</v>
          </cell>
          <cell r="F205">
            <v>660</v>
          </cell>
          <cell r="G205">
            <v>1980</v>
          </cell>
        </row>
        <row r="206">
          <cell r="B206" t="str">
            <v>LSE4743</v>
          </cell>
          <cell r="C206" t="str">
            <v>581-06-16</v>
          </cell>
          <cell r="D206" t="str">
            <v>MA503 0A</v>
          </cell>
          <cell r="E206" t="str">
            <v>SW49</v>
          </cell>
          <cell r="F206">
            <v>660</v>
          </cell>
        </row>
        <row r="207">
          <cell r="B207" t="str">
            <v>LSE4743</v>
          </cell>
          <cell r="C207" t="str">
            <v>581-06-16</v>
          </cell>
          <cell r="D207" t="str">
            <v>MA503 0A</v>
          </cell>
          <cell r="E207" t="str">
            <v>SW49</v>
          </cell>
          <cell r="F207">
            <v>660</v>
          </cell>
        </row>
        <row r="208">
          <cell r="B208" t="str">
            <v>LSE4751</v>
          </cell>
          <cell r="C208" t="str">
            <v>581-06-16</v>
          </cell>
          <cell r="D208" t="str">
            <v>MA503 0A</v>
          </cell>
          <cell r="E208" t="str">
            <v>SW49</v>
          </cell>
          <cell r="F208">
            <v>660</v>
          </cell>
          <cell r="G208">
            <v>2640</v>
          </cell>
        </row>
        <row r="209">
          <cell r="B209" t="str">
            <v>LSE4751</v>
          </cell>
          <cell r="C209" t="str">
            <v>581-06-16</v>
          </cell>
          <cell r="D209" t="str">
            <v>MA503 0A</v>
          </cell>
          <cell r="E209" t="str">
            <v>SW49</v>
          </cell>
          <cell r="F209">
            <v>660</v>
          </cell>
        </row>
        <row r="210">
          <cell r="B210" t="str">
            <v>LSE4751</v>
          </cell>
          <cell r="C210" t="str">
            <v>581-06-16</v>
          </cell>
          <cell r="D210" t="str">
            <v>MA503 0A</v>
          </cell>
          <cell r="E210" t="str">
            <v>SW49</v>
          </cell>
          <cell r="F210">
            <v>660</v>
          </cell>
        </row>
        <row r="211">
          <cell r="B211" t="str">
            <v>LSE4751</v>
          </cell>
          <cell r="C211" t="str">
            <v>581-06-16</v>
          </cell>
          <cell r="D211" t="str">
            <v>MA503 0A</v>
          </cell>
          <cell r="E211" t="str">
            <v>SW49</v>
          </cell>
          <cell r="F211">
            <v>660</v>
          </cell>
        </row>
        <row r="212">
          <cell r="B212" t="str">
            <v>LSE4763</v>
          </cell>
          <cell r="C212" t="str">
            <v>581-06-16</v>
          </cell>
          <cell r="D212" t="str">
            <v>MA503 0A</v>
          </cell>
          <cell r="E212" t="str">
            <v>SW49</v>
          </cell>
          <cell r="F212">
            <v>660</v>
          </cell>
          <cell r="G212">
            <v>2640</v>
          </cell>
        </row>
        <row r="213">
          <cell r="B213" t="str">
            <v>LSE4763</v>
          </cell>
          <cell r="C213" t="str">
            <v>581-06-16</v>
          </cell>
          <cell r="D213" t="str">
            <v>MA503 0A</v>
          </cell>
          <cell r="E213" t="str">
            <v>SW49</v>
          </cell>
          <cell r="F213">
            <v>660</v>
          </cell>
        </row>
        <row r="214">
          <cell r="B214" t="str">
            <v>LSE4763</v>
          </cell>
          <cell r="C214" t="str">
            <v>581-06-16</v>
          </cell>
          <cell r="D214" t="str">
            <v>MA503 0A</v>
          </cell>
          <cell r="E214" t="str">
            <v>SW49</v>
          </cell>
          <cell r="F214">
            <v>660</v>
          </cell>
        </row>
        <row r="215">
          <cell r="B215" t="str">
            <v>LSE4763</v>
          </cell>
          <cell r="C215" t="str">
            <v>581-06-16</v>
          </cell>
          <cell r="D215" t="str">
            <v>MA503 0A</v>
          </cell>
          <cell r="E215" t="str">
            <v>SW49</v>
          </cell>
          <cell r="F215">
            <v>660</v>
          </cell>
        </row>
        <row r="216">
          <cell r="B216" t="str">
            <v>LSE4770</v>
          </cell>
          <cell r="C216" t="str">
            <v>581-06-16</v>
          </cell>
          <cell r="D216" t="str">
            <v>MA503 0A</v>
          </cell>
          <cell r="E216" t="str">
            <v>SW49</v>
          </cell>
          <cell r="F216">
            <v>660</v>
          </cell>
          <cell r="G216">
            <v>660</v>
          </cell>
        </row>
        <row r="217">
          <cell r="B217" t="str">
            <v>LSE4774</v>
          </cell>
          <cell r="C217" t="str">
            <v>581-06-16</v>
          </cell>
          <cell r="D217" t="str">
            <v>MA503 0A</v>
          </cell>
          <cell r="E217" t="str">
            <v>SW49</v>
          </cell>
          <cell r="F217">
            <v>660</v>
          </cell>
          <cell r="G217">
            <v>660</v>
          </cell>
        </row>
        <row r="218">
          <cell r="B218" t="str">
            <v>LSE4775</v>
          </cell>
          <cell r="C218" t="str">
            <v>581-06-16</v>
          </cell>
          <cell r="D218" t="str">
            <v>MA503 0A</v>
          </cell>
          <cell r="E218" t="str">
            <v>SW49</v>
          </cell>
          <cell r="F218">
            <v>660</v>
          </cell>
          <cell r="G218">
            <v>1980</v>
          </cell>
        </row>
        <row r="219">
          <cell r="B219" t="str">
            <v>LSE4775</v>
          </cell>
          <cell r="C219" t="str">
            <v>581-06-16</v>
          </cell>
          <cell r="D219" t="str">
            <v>MA503 0A</v>
          </cell>
          <cell r="E219" t="str">
            <v>SW49</v>
          </cell>
          <cell r="F219">
            <v>660</v>
          </cell>
        </row>
        <row r="220">
          <cell r="B220" t="str">
            <v>LSE4775</v>
          </cell>
          <cell r="C220" t="str">
            <v>581-06-16</v>
          </cell>
          <cell r="D220" t="str">
            <v>MA503 0A</v>
          </cell>
          <cell r="E220" t="str">
            <v>SW49</v>
          </cell>
          <cell r="F220">
            <v>660</v>
          </cell>
        </row>
        <row r="221">
          <cell r="B221" t="str">
            <v>LSE4779</v>
          </cell>
          <cell r="C221" t="str">
            <v>581-06-16</v>
          </cell>
          <cell r="D221" t="str">
            <v>MA503 0A</v>
          </cell>
          <cell r="E221" t="str">
            <v>SW49</v>
          </cell>
          <cell r="F221">
            <v>660</v>
          </cell>
        </row>
        <row r="222">
          <cell r="B222" t="str">
            <v>LSE4779</v>
          </cell>
          <cell r="C222" t="str">
            <v>581-06-16</v>
          </cell>
          <cell r="D222" t="str">
            <v>MA503 0A</v>
          </cell>
          <cell r="E222" t="str">
            <v>SW49</v>
          </cell>
          <cell r="F222">
            <v>660</v>
          </cell>
        </row>
        <row r="223">
          <cell r="B223" t="str">
            <v>LSE4780</v>
          </cell>
          <cell r="C223" t="str">
            <v>582-06-16</v>
          </cell>
          <cell r="D223" t="str">
            <v>MA473 0B</v>
          </cell>
          <cell r="E223" t="str">
            <v>SW49</v>
          </cell>
          <cell r="F223">
            <v>660</v>
          </cell>
          <cell r="G223">
            <v>1320</v>
          </cell>
        </row>
        <row r="224">
          <cell r="B224" t="str">
            <v>LSE4780</v>
          </cell>
          <cell r="C224" t="str">
            <v>582-06-16</v>
          </cell>
          <cell r="D224" t="str">
            <v>MA473 0B</v>
          </cell>
          <cell r="E224" t="str">
            <v>SW49</v>
          </cell>
          <cell r="F224">
            <v>660</v>
          </cell>
        </row>
        <row r="225">
          <cell r="B225" t="str">
            <v>LSE4785</v>
          </cell>
          <cell r="C225" t="str">
            <v>582-06-16</v>
          </cell>
          <cell r="D225" t="str">
            <v>MA473 0B</v>
          </cell>
          <cell r="E225" t="str">
            <v>SW49</v>
          </cell>
          <cell r="F225">
            <v>660</v>
          </cell>
          <cell r="G225">
            <v>1320</v>
          </cell>
        </row>
        <row r="226">
          <cell r="B226" t="str">
            <v>LSE4785</v>
          </cell>
          <cell r="C226" t="str">
            <v>582-06-16</v>
          </cell>
          <cell r="D226" t="str">
            <v>MA473 0B</v>
          </cell>
          <cell r="E226" t="str">
            <v>SW49</v>
          </cell>
          <cell r="F226">
            <v>660</v>
          </cell>
        </row>
        <row r="227">
          <cell r="B227" t="str">
            <v>LSE4777</v>
          </cell>
          <cell r="C227" t="str">
            <v>582-06-16</v>
          </cell>
          <cell r="D227" t="str">
            <v>MA473 0B</v>
          </cell>
          <cell r="E227" t="str">
            <v>SW49</v>
          </cell>
          <cell r="F227">
            <v>660</v>
          </cell>
          <cell r="G227">
            <v>2640</v>
          </cell>
        </row>
        <row r="229">
          <cell r="B229" t="str">
            <v>LSANZ4673</v>
          </cell>
          <cell r="C229" t="str">
            <v>78500-0220</v>
          </cell>
          <cell r="D229" t="str">
            <v>JA495 0A</v>
          </cell>
          <cell r="E229" t="str">
            <v>TW21</v>
          </cell>
          <cell r="F229">
            <v>240</v>
          </cell>
        </row>
        <row r="230">
          <cell r="B230" t="str">
            <v>LSANZ4673</v>
          </cell>
          <cell r="C230" t="str">
            <v>78500-0220</v>
          </cell>
          <cell r="D230" t="str">
            <v>JA495 0A</v>
          </cell>
          <cell r="E230" t="str">
            <v>TW21</v>
          </cell>
          <cell r="F230">
            <v>240</v>
          </cell>
        </row>
        <row r="231">
          <cell r="B231" t="str">
            <v>LSANZ4673</v>
          </cell>
          <cell r="C231" t="str">
            <v>78500-0220</v>
          </cell>
          <cell r="D231" t="str">
            <v>JA495 0A</v>
          </cell>
          <cell r="E231" t="str">
            <v>TW21</v>
          </cell>
          <cell r="F231">
            <v>186</v>
          </cell>
        </row>
        <row r="232">
          <cell r="B232" t="str">
            <v>LSANZ4673</v>
          </cell>
          <cell r="C232" t="str">
            <v>78500-0220</v>
          </cell>
          <cell r="D232" t="str">
            <v>JA495 0A</v>
          </cell>
          <cell r="E232" t="str">
            <v>TW21</v>
          </cell>
          <cell r="F232">
            <v>186</v>
          </cell>
        </row>
        <row r="233">
          <cell r="B233" t="str">
            <v>LSANZ4673</v>
          </cell>
          <cell r="C233" t="str">
            <v>78500-0220</v>
          </cell>
          <cell r="D233" t="str">
            <v>JA495 0A</v>
          </cell>
          <cell r="E233" t="str">
            <v>TW21</v>
          </cell>
          <cell r="F233">
            <v>124</v>
          </cell>
        </row>
        <row r="234">
          <cell r="B234" t="str">
            <v>LSANZ4689</v>
          </cell>
          <cell r="C234" t="str">
            <v>70500-8520</v>
          </cell>
          <cell r="D234" t="str">
            <v>JA494 0A</v>
          </cell>
          <cell r="E234" t="str">
            <v>TW20</v>
          </cell>
          <cell r="F234">
            <v>40</v>
          </cell>
          <cell r="G234">
            <v>1232</v>
          </cell>
        </row>
        <row r="235">
          <cell r="B235" t="str">
            <v>LSANZ4690</v>
          </cell>
          <cell r="C235" t="str">
            <v>70500-8575</v>
          </cell>
          <cell r="D235" t="str">
            <v>JA494 0A</v>
          </cell>
          <cell r="E235" t="str">
            <v>SB30</v>
          </cell>
          <cell r="F235">
            <v>40</v>
          </cell>
        </row>
        <row r="236">
          <cell r="B236" t="str">
            <v>LSANZ4691</v>
          </cell>
          <cell r="C236" t="str">
            <v>70500-8580</v>
          </cell>
          <cell r="D236" t="str">
            <v>JA494 0A</v>
          </cell>
          <cell r="E236" t="str">
            <v>SP03</v>
          </cell>
          <cell r="F236">
            <v>40</v>
          </cell>
        </row>
        <row r="237">
          <cell r="B237" t="str">
            <v>LSANZ4692</v>
          </cell>
          <cell r="C237" t="str">
            <v>78500-8520</v>
          </cell>
          <cell r="D237" t="str">
            <v>JA495 0A</v>
          </cell>
          <cell r="E237" t="str">
            <v>TW20</v>
          </cell>
          <cell r="F237">
            <v>40</v>
          </cell>
        </row>
        <row r="238">
          <cell r="B238" t="str">
            <v>LSANZ4693</v>
          </cell>
          <cell r="C238" t="str">
            <v>78500-8575</v>
          </cell>
          <cell r="D238" t="str">
            <v>JA495 0A</v>
          </cell>
          <cell r="E238" t="str">
            <v>SB30</v>
          </cell>
          <cell r="F238">
            <v>40</v>
          </cell>
        </row>
        <row r="239">
          <cell r="B239" t="str">
            <v>LSANZ4694</v>
          </cell>
          <cell r="C239" t="str">
            <v>78500-8580</v>
          </cell>
          <cell r="D239" t="str">
            <v>JA495 0A</v>
          </cell>
          <cell r="E239" t="str">
            <v>SP03</v>
          </cell>
          <cell r="F239">
            <v>40</v>
          </cell>
          <cell r="G239">
            <v>924</v>
          </cell>
        </row>
        <row r="240">
          <cell r="B240" t="str">
            <v>LSANZ4672</v>
          </cell>
          <cell r="C240" t="str">
            <v>70500-0220</v>
          </cell>
          <cell r="D240" t="str">
            <v>JA494 0A</v>
          </cell>
          <cell r="E240" t="str">
            <v>TW21</v>
          </cell>
          <cell r="F240">
            <v>180</v>
          </cell>
        </row>
        <row r="241">
          <cell r="B241" t="str">
            <v>LSANZ4672</v>
          </cell>
          <cell r="C241" t="str">
            <v>70500-0220</v>
          </cell>
          <cell r="D241" t="str">
            <v>JA494 0A</v>
          </cell>
          <cell r="E241" t="str">
            <v>TW21</v>
          </cell>
          <cell r="F241">
            <v>180</v>
          </cell>
        </row>
        <row r="242">
          <cell r="B242" t="str">
            <v>LSANZ4672</v>
          </cell>
          <cell r="C242" t="str">
            <v>70500-0220</v>
          </cell>
          <cell r="D242" t="str">
            <v>JA494 0A</v>
          </cell>
          <cell r="E242" t="str">
            <v>TW21</v>
          </cell>
          <cell r="F242">
            <v>186</v>
          </cell>
        </row>
        <row r="243">
          <cell r="B243" t="str">
            <v>LSANZ4672</v>
          </cell>
          <cell r="C243" t="str">
            <v>70500-0220</v>
          </cell>
          <cell r="D243" t="str">
            <v>JA494 0A</v>
          </cell>
          <cell r="E243" t="str">
            <v>TW21</v>
          </cell>
          <cell r="F243">
            <v>320</v>
          </cell>
        </row>
        <row r="244">
          <cell r="B244" t="str">
            <v>LSANZ4708</v>
          </cell>
          <cell r="C244" t="str">
            <v>70500-8520</v>
          </cell>
          <cell r="D244" t="str">
            <v>JA494 0A</v>
          </cell>
          <cell r="E244" t="str">
            <v>TW20</v>
          </cell>
          <cell r="F244">
            <v>180</v>
          </cell>
        </row>
        <row r="245">
          <cell r="B245" t="str">
            <v>LSANZ4708</v>
          </cell>
          <cell r="C245" t="str">
            <v>70500-8520</v>
          </cell>
          <cell r="D245" t="str">
            <v>JA494 0A</v>
          </cell>
          <cell r="E245" t="str">
            <v>TW20</v>
          </cell>
          <cell r="F245">
            <v>180</v>
          </cell>
        </row>
        <row r="246">
          <cell r="B246" t="str">
            <v>LSANZ4708</v>
          </cell>
          <cell r="C246" t="str">
            <v>70500-8520</v>
          </cell>
          <cell r="D246" t="str">
            <v>JA494 0A</v>
          </cell>
          <cell r="E246" t="str">
            <v>TW20</v>
          </cell>
          <cell r="F246">
            <v>156</v>
          </cell>
        </row>
        <row r="247">
          <cell r="B247" t="str">
            <v>LSANZ4709</v>
          </cell>
          <cell r="C247" t="str">
            <v>70500-8575</v>
          </cell>
          <cell r="D247" t="str">
            <v>JA494 0A</v>
          </cell>
          <cell r="E247" t="str">
            <v>SB30</v>
          </cell>
          <cell r="F247">
            <v>180</v>
          </cell>
        </row>
        <row r="248">
          <cell r="B248" t="str">
            <v>LSANZ4709</v>
          </cell>
          <cell r="C248" t="str">
            <v>70500-8575</v>
          </cell>
          <cell r="D248" t="str">
            <v>JA494 0A</v>
          </cell>
          <cell r="E248" t="str">
            <v>SB30</v>
          </cell>
          <cell r="F248">
            <v>180</v>
          </cell>
        </row>
        <row r="249">
          <cell r="B249" t="str">
            <v>LSANZ4709</v>
          </cell>
          <cell r="C249" t="str">
            <v>70500-8575</v>
          </cell>
          <cell r="D249" t="str">
            <v>JA494 0A</v>
          </cell>
          <cell r="E249" t="str">
            <v>SB30</v>
          </cell>
          <cell r="F249">
            <v>156</v>
          </cell>
        </row>
        <row r="251">
          <cell r="B251" t="str">
            <v>LSANZ4671</v>
          </cell>
          <cell r="C251" t="str">
            <v>78500-0201</v>
          </cell>
          <cell r="D251" t="str">
            <v>JA495 0A</v>
          </cell>
          <cell r="E251" t="str">
            <v>RW15</v>
          </cell>
          <cell r="F251">
            <v>180</v>
          </cell>
          <cell r="G251">
            <v>924</v>
          </cell>
        </row>
        <row r="252">
          <cell r="B252" t="str">
            <v>LSANZ4711</v>
          </cell>
          <cell r="C252" t="str">
            <v>78500-8520</v>
          </cell>
          <cell r="D252" t="str">
            <v>JA495 0A</v>
          </cell>
          <cell r="E252" t="str">
            <v>TW20</v>
          </cell>
          <cell r="F252">
            <v>208</v>
          </cell>
          <cell r="G252">
            <v>308</v>
          </cell>
        </row>
        <row r="253">
          <cell r="B253" t="str">
            <v>LSANZ4711</v>
          </cell>
          <cell r="C253" t="str">
            <v>78500-8520</v>
          </cell>
          <cell r="D253" t="str">
            <v>JA495 0A</v>
          </cell>
          <cell r="E253" t="str">
            <v>TW20</v>
          </cell>
          <cell r="F253">
            <v>100</v>
          </cell>
        </row>
        <row r="254">
          <cell r="B254" t="str">
            <v>LSANZ4712</v>
          </cell>
          <cell r="C254" t="str">
            <v>78500-8575</v>
          </cell>
          <cell r="D254" t="str">
            <v>JA495 0A</v>
          </cell>
          <cell r="E254" t="str">
            <v>SB30</v>
          </cell>
          <cell r="F254">
            <v>150</v>
          </cell>
          <cell r="G254">
            <v>1190</v>
          </cell>
        </row>
        <row r="255">
          <cell r="B255" t="str">
            <v>LSANZ4671</v>
          </cell>
          <cell r="C255" t="str">
            <v>78500-0201</v>
          </cell>
          <cell r="D255" t="str">
            <v>JA495 0A</v>
          </cell>
          <cell r="E255" t="str">
            <v>RW15</v>
          </cell>
          <cell r="F255">
            <v>186</v>
          </cell>
        </row>
        <row r="257">
          <cell r="B257" t="str">
            <v>CAR2254</v>
          </cell>
          <cell r="C257" t="str">
            <v>755 PB</v>
          </cell>
          <cell r="D257" t="str">
            <v>MA498 0A</v>
          </cell>
          <cell r="E257" t="str">
            <v>SW11</v>
          </cell>
          <cell r="F257">
            <v>120</v>
          </cell>
          <cell r="G257">
            <v>3036</v>
          </cell>
        </row>
        <row r="258">
          <cell r="B258" t="str">
            <v>CAR2254</v>
          </cell>
          <cell r="C258" t="str">
            <v>755 PB</v>
          </cell>
          <cell r="D258" t="str">
            <v>MA498 0A</v>
          </cell>
          <cell r="E258" t="str">
            <v>SW11</v>
          </cell>
          <cell r="F258">
            <v>600</v>
          </cell>
        </row>
        <row r="259">
          <cell r="B259" t="str">
            <v>CAR2254</v>
          </cell>
          <cell r="C259" t="str">
            <v>755 PB</v>
          </cell>
          <cell r="D259" t="str">
            <v>MA498 0A</v>
          </cell>
          <cell r="E259" t="str">
            <v>SW11</v>
          </cell>
          <cell r="F259">
            <v>600</v>
          </cell>
        </row>
        <row r="260">
          <cell r="B260" t="str">
            <v>CAR2254</v>
          </cell>
          <cell r="C260" t="str">
            <v>755 PB</v>
          </cell>
          <cell r="D260" t="str">
            <v>MA498 0A</v>
          </cell>
          <cell r="E260" t="str">
            <v>SW11</v>
          </cell>
          <cell r="F260">
            <v>600</v>
          </cell>
        </row>
        <row r="261">
          <cell r="B261" t="str">
            <v>CAR2254</v>
          </cell>
          <cell r="C261" t="str">
            <v>755 PB</v>
          </cell>
          <cell r="D261" t="str">
            <v>MA498 0A</v>
          </cell>
          <cell r="E261" t="str">
            <v>SW11</v>
          </cell>
          <cell r="F261">
            <v>620</v>
          </cell>
        </row>
        <row r="262">
          <cell r="B262" t="str">
            <v>CAR2254</v>
          </cell>
          <cell r="C262" t="str">
            <v>755 PB</v>
          </cell>
          <cell r="D262" t="str">
            <v>MA498 0A</v>
          </cell>
          <cell r="E262" t="str">
            <v>SW11</v>
          </cell>
          <cell r="F262">
            <v>496</v>
          </cell>
        </row>
        <row r="263">
          <cell r="B263" t="str">
            <v>WT0013</v>
          </cell>
          <cell r="C263" t="str">
            <v>NA</v>
          </cell>
          <cell r="D263" t="str">
            <v>Fillers</v>
          </cell>
          <cell r="E263" t="str">
            <v>Wash Trail</v>
          </cell>
          <cell r="F263">
            <v>500</v>
          </cell>
        </row>
        <row r="264">
          <cell r="B264" t="str">
            <v>WT0013</v>
          </cell>
          <cell r="C264" t="str">
            <v>NA</v>
          </cell>
          <cell r="D264" t="str">
            <v>Fillers</v>
          </cell>
          <cell r="E264" t="str">
            <v>Wash Trail</v>
          </cell>
          <cell r="F264">
            <v>500</v>
          </cell>
        </row>
        <row r="265">
          <cell r="B265" t="str">
            <v>WT0013</v>
          </cell>
          <cell r="C265" t="str">
            <v>NA</v>
          </cell>
          <cell r="D265" t="str">
            <v>Fillers</v>
          </cell>
          <cell r="E265" t="str">
            <v>Wash Trail</v>
          </cell>
          <cell r="F265">
            <v>500</v>
          </cell>
        </row>
        <row r="266">
          <cell r="B266" t="str">
            <v>WT0013</v>
          </cell>
          <cell r="C266" t="str">
            <v>NA</v>
          </cell>
          <cell r="D266" t="str">
            <v>Fillers</v>
          </cell>
          <cell r="E266" t="str">
            <v>Wash Trail</v>
          </cell>
          <cell r="F266">
            <v>500</v>
          </cell>
        </row>
        <row r="267">
          <cell r="B267" t="str">
            <v>SR285A</v>
          </cell>
          <cell r="C267" t="str">
            <v>3173 Bootcut</v>
          </cell>
          <cell r="D267" t="str">
            <v>MA506 0A</v>
          </cell>
          <cell r="E267" t="str">
            <v>SP06</v>
          </cell>
          <cell r="F267">
            <v>76</v>
          </cell>
        </row>
        <row r="268">
          <cell r="B268" t="str">
            <v>SR285B</v>
          </cell>
          <cell r="C268" t="str">
            <v>520 Bell Bottom</v>
          </cell>
          <cell r="D268" t="str">
            <v>WA507 0A</v>
          </cell>
          <cell r="E268" t="str">
            <v>SP06</v>
          </cell>
          <cell r="F268">
            <v>76</v>
          </cell>
        </row>
        <row r="270">
          <cell r="B270" t="str">
            <v>LSE4798</v>
          </cell>
          <cell r="C270" t="str">
            <v>583-06-16</v>
          </cell>
          <cell r="D270" t="str">
            <v>WA474 0A</v>
          </cell>
          <cell r="E270" t="str">
            <v>SW49</v>
          </cell>
          <cell r="F270">
            <v>660</v>
          </cell>
        </row>
        <row r="271">
          <cell r="B271" t="str">
            <v>LSE4815</v>
          </cell>
          <cell r="C271" t="str">
            <v>583-06-16</v>
          </cell>
          <cell r="D271" t="str">
            <v>WA474 0A</v>
          </cell>
          <cell r="E271" t="str">
            <v>SW49</v>
          </cell>
          <cell r="F271">
            <v>660</v>
          </cell>
          <cell r="G271">
            <v>660</v>
          </cell>
        </row>
        <row r="272">
          <cell r="B272" t="str">
            <v>LSE4815</v>
          </cell>
          <cell r="C272" t="str">
            <v>583-06-16</v>
          </cell>
          <cell r="D272" t="str">
            <v>WA474 0A</v>
          </cell>
          <cell r="E272" t="str">
            <v>SW49</v>
          </cell>
          <cell r="F272">
            <v>660</v>
          </cell>
        </row>
        <row r="273">
          <cell r="B273" t="str">
            <v>LSE4795</v>
          </cell>
          <cell r="C273" t="str">
            <v>583-06-16</v>
          </cell>
          <cell r="D273" t="str">
            <v>WA474 0A</v>
          </cell>
          <cell r="E273" t="str">
            <v>SW49</v>
          </cell>
          <cell r="F273">
            <v>660</v>
          </cell>
          <cell r="G273">
            <v>660</v>
          </cell>
        </row>
        <row r="274">
          <cell r="B274" t="str">
            <v>LSE4790</v>
          </cell>
          <cell r="C274" t="str">
            <v>583-06-02</v>
          </cell>
          <cell r="D274" t="str">
            <v>WA474 0A</v>
          </cell>
          <cell r="E274" t="str">
            <v>RW32</v>
          </cell>
          <cell r="F274">
            <v>660</v>
          </cell>
        </row>
        <row r="275">
          <cell r="B275" t="str">
            <v>LSE4804</v>
          </cell>
          <cell r="C275" t="str">
            <v>583-06-02</v>
          </cell>
          <cell r="D275" t="str">
            <v>WA474 0A</v>
          </cell>
          <cell r="E275" t="str">
            <v>RW32</v>
          </cell>
          <cell r="F275">
            <v>660</v>
          </cell>
          <cell r="G275">
            <v>660</v>
          </cell>
        </row>
        <row r="276">
          <cell r="B276" t="str">
            <v>LSE4813</v>
          </cell>
          <cell r="C276" t="str">
            <v>581-06-02</v>
          </cell>
          <cell r="D276" t="str">
            <v>MA503 0A</v>
          </cell>
          <cell r="E276" t="str">
            <v>RW32</v>
          </cell>
          <cell r="F276">
            <v>660</v>
          </cell>
          <cell r="G276">
            <v>3300</v>
          </cell>
        </row>
        <row r="277">
          <cell r="B277" t="str">
            <v>LSE4813</v>
          </cell>
          <cell r="C277" t="str">
            <v>581-06-02</v>
          </cell>
          <cell r="D277" t="str">
            <v>MA503 0A</v>
          </cell>
          <cell r="E277" t="str">
            <v>RW32</v>
          </cell>
          <cell r="F277">
            <v>660</v>
          </cell>
        </row>
        <row r="278">
          <cell r="B278" t="str">
            <v>LSE4813</v>
          </cell>
          <cell r="C278" t="str">
            <v>581-06-02</v>
          </cell>
          <cell r="D278" t="str">
            <v>MA503 0A</v>
          </cell>
          <cell r="E278" t="str">
            <v>RW32</v>
          </cell>
          <cell r="F278">
            <v>660</v>
          </cell>
        </row>
        <row r="279">
          <cell r="B279" t="str">
            <v>LSE4813</v>
          </cell>
          <cell r="C279" t="str">
            <v>581-06-02</v>
          </cell>
          <cell r="D279" t="str">
            <v>MA503 0A</v>
          </cell>
          <cell r="E279" t="str">
            <v>RW32</v>
          </cell>
          <cell r="F279">
            <v>660</v>
          </cell>
        </row>
        <row r="280">
          <cell r="B280" t="str">
            <v>LSE4813</v>
          </cell>
          <cell r="C280" t="str">
            <v>581-06-02</v>
          </cell>
          <cell r="D280" t="str">
            <v>MA503 0A</v>
          </cell>
          <cell r="E280" t="str">
            <v>RW32</v>
          </cell>
          <cell r="F280">
            <v>660</v>
          </cell>
        </row>
        <row r="281">
          <cell r="B281" t="str">
            <v>LSE4812</v>
          </cell>
          <cell r="C281" t="str">
            <v>581-06-16</v>
          </cell>
          <cell r="D281" t="str">
            <v>MA503 0A</v>
          </cell>
          <cell r="E281" t="str">
            <v>SW49</v>
          </cell>
          <cell r="F281">
            <v>660</v>
          </cell>
          <cell r="G281">
            <v>1320</v>
          </cell>
        </row>
        <row r="282">
          <cell r="B282" t="str">
            <v>LSE4812</v>
          </cell>
          <cell r="C282" t="str">
            <v>581-06-16</v>
          </cell>
          <cell r="D282" t="str">
            <v>MA503 0A</v>
          </cell>
          <cell r="E282" t="str">
            <v>SW49</v>
          </cell>
          <cell r="F282">
            <v>660</v>
          </cell>
        </row>
        <row r="283">
          <cell r="B283" t="str">
            <v>LSE4806</v>
          </cell>
          <cell r="C283" t="str">
            <v>581-06-02</v>
          </cell>
          <cell r="D283" t="str">
            <v>MA503 0A</v>
          </cell>
          <cell r="E283" t="str">
            <v>RW32</v>
          </cell>
          <cell r="F283">
            <v>660</v>
          </cell>
          <cell r="G283">
            <v>660</v>
          </cell>
        </row>
        <row r="284">
          <cell r="B284" t="str">
            <v>LSE4816</v>
          </cell>
          <cell r="C284" t="str">
            <v>581-06-02</v>
          </cell>
          <cell r="D284" t="str">
            <v>MA503 0A</v>
          </cell>
          <cell r="E284" t="str">
            <v>RW32</v>
          </cell>
          <cell r="F284">
            <v>660</v>
          </cell>
          <cell r="G284">
            <v>660</v>
          </cell>
        </row>
        <row r="285">
          <cell r="B285" t="str">
            <v>LSE4811</v>
          </cell>
          <cell r="C285" t="str">
            <v>521-02-16</v>
          </cell>
          <cell r="D285" t="str">
            <v>MA362 1A</v>
          </cell>
          <cell r="E285" t="str">
            <v>SW39</v>
          </cell>
          <cell r="F285">
            <v>660</v>
          </cell>
        </row>
        <row r="286">
          <cell r="B286" t="str">
            <v>LSE4791</v>
          </cell>
          <cell r="C286" t="str">
            <v>521-02-16</v>
          </cell>
          <cell r="D286" t="str">
            <v>MA362 1A</v>
          </cell>
          <cell r="E286" t="str">
            <v>SW39</v>
          </cell>
          <cell r="F286">
            <v>660</v>
          </cell>
          <cell r="G286">
            <v>1320</v>
          </cell>
        </row>
        <row r="287">
          <cell r="B287" t="str">
            <v>LSE4791</v>
          </cell>
          <cell r="C287" t="str">
            <v>521-02-16</v>
          </cell>
          <cell r="D287" t="str">
            <v>MA362 1A</v>
          </cell>
          <cell r="E287" t="str">
            <v>SW39</v>
          </cell>
          <cell r="F287">
            <v>660</v>
          </cell>
        </row>
        <row r="288">
          <cell r="B288" t="str">
            <v>LSE4818</v>
          </cell>
          <cell r="C288" t="str">
            <v>521-02-76</v>
          </cell>
          <cell r="D288" t="str">
            <v>MA362 1A</v>
          </cell>
          <cell r="E288" t="str">
            <v>SB16</v>
          </cell>
          <cell r="F288">
            <v>660</v>
          </cell>
          <cell r="G288">
            <v>990</v>
          </cell>
        </row>
        <row r="289">
          <cell r="B289" t="str">
            <v>LSE4818</v>
          </cell>
          <cell r="C289" t="str">
            <v>521-02-76</v>
          </cell>
          <cell r="D289" t="str">
            <v>MA362 1A</v>
          </cell>
          <cell r="E289" t="str">
            <v>SB16</v>
          </cell>
          <cell r="F289">
            <v>330</v>
          </cell>
        </row>
        <row r="290">
          <cell r="B290" t="str">
            <v>LSE4823</v>
          </cell>
          <cell r="C290" t="str">
            <v>521-02-76</v>
          </cell>
          <cell r="D290" t="str">
            <v>MA362 1A</v>
          </cell>
          <cell r="E290" t="str">
            <v>SB16</v>
          </cell>
          <cell r="F290">
            <v>660</v>
          </cell>
          <cell r="G290">
            <v>1320</v>
          </cell>
        </row>
        <row r="291">
          <cell r="B291" t="str">
            <v>LSE4823</v>
          </cell>
          <cell r="C291" t="str">
            <v>521-02-76</v>
          </cell>
          <cell r="D291" t="str">
            <v>MA362 1A</v>
          </cell>
          <cell r="E291" t="str">
            <v>SB16</v>
          </cell>
          <cell r="F291">
            <v>660</v>
          </cell>
        </row>
        <row r="292">
          <cell r="B292" t="str">
            <v>LSE4822</v>
          </cell>
          <cell r="C292" t="str">
            <v>521-02-76</v>
          </cell>
          <cell r="D292" t="str">
            <v>MA362 1A</v>
          </cell>
          <cell r="E292" t="str">
            <v>SB16</v>
          </cell>
          <cell r="F292">
            <v>600</v>
          </cell>
          <cell r="G292">
            <v>930</v>
          </cell>
        </row>
        <row r="293">
          <cell r="B293" t="str">
            <v>LSE4822</v>
          </cell>
          <cell r="C293" t="str">
            <v>521-02-76</v>
          </cell>
          <cell r="D293" t="str">
            <v>MA362 1A</v>
          </cell>
          <cell r="E293" t="str">
            <v>SB16</v>
          </cell>
          <cell r="F293">
            <v>330</v>
          </cell>
        </row>
        <row r="294">
          <cell r="B294" t="str">
            <v>LSE4850</v>
          </cell>
          <cell r="C294" t="str">
            <v>581-06-02</v>
          </cell>
          <cell r="D294" t="str">
            <v>MA503 0A</v>
          </cell>
          <cell r="E294" t="str">
            <v>RW32</v>
          </cell>
          <cell r="F294">
            <v>660</v>
          </cell>
          <cell r="G294">
            <v>660</v>
          </cell>
        </row>
        <row r="295">
          <cell r="B295" t="str">
            <v>LSE4848</v>
          </cell>
          <cell r="C295" t="str">
            <v>581-06-16</v>
          </cell>
          <cell r="D295" t="str">
            <v>MA503 0A</v>
          </cell>
          <cell r="E295" t="str">
            <v>SW49</v>
          </cell>
          <cell r="F295">
            <v>660</v>
          </cell>
        </row>
        <row r="296">
          <cell r="B296" t="str">
            <v>LSE4824</v>
          </cell>
          <cell r="C296" t="str">
            <v>581-06-16</v>
          </cell>
          <cell r="D296" t="str">
            <v>MA503 0A</v>
          </cell>
          <cell r="E296" t="str">
            <v>SW49</v>
          </cell>
          <cell r="F296">
            <v>660</v>
          </cell>
          <cell r="G296">
            <v>1320</v>
          </cell>
        </row>
        <row r="297">
          <cell r="B297" t="str">
            <v>LSE4824</v>
          </cell>
          <cell r="C297" t="str">
            <v>581-06-16</v>
          </cell>
          <cell r="D297" t="str">
            <v>MA503 0A</v>
          </cell>
          <cell r="E297" t="str">
            <v>SW49</v>
          </cell>
          <cell r="F297">
            <v>660</v>
          </cell>
        </row>
        <row r="298">
          <cell r="B298" t="str">
            <v>LSE4827</v>
          </cell>
          <cell r="C298" t="str">
            <v>581-06-02</v>
          </cell>
          <cell r="D298" t="str">
            <v>MA503 0A</v>
          </cell>
          <cell r="E298" t="str">
            <v>RW32</v>
          </cell>
          <cell r="F298">
            <v>660</v>
          </cell>
          <cell r="G298">
            <v>660</v>
          </cell>
        </row>
        <row r="299">
          <cell r="B299" t="str">
            <v>LSE4832</v>
          </cell>
          <cell r="C299" t="str">
            <v>581-06-02</v>
          </cell>
          <cell r="D299" t="str">
            <v>MA503 0A</v>
          </cell>
          <cell r="E299" t="str">
            <v>RW32</v>
          </cell>
          <cell r="F299">
            <v>660</v>
          </cell>
          <cell r="G299">
            <v>660</v>
          </cell>
        </row>
        <row r="300">
          <cell r="B300" t="str">
            <v>LSE4852</v>
          </cell>
          <cell r="C300" t="str">
            <v>521-02-16</v>
          </cell>
          <cell r="D300" t="str">
            <v>MA362 1A</v>
          </cell>
          <cell r="E300" t="str">
            <v>SW39</v>
          </cell>
          <cell r="F300">
            <v>660</v>
          </cell>
          <cell r="G300">
            <v>660</v>
          </cell>
        </row>
        <row r="301">
          <cell r="B301" t="str">
            <v>LSE4836</v>
          </cell>
          <cell r="C301" t="str">
            <v>521-02-16</v>
          </cell>
          <cell r="D301" t="str">
            <v>MA362 1A</v>
          </cell>
          <cell r="E301" t="str">
            <v>SW39</v>
          </cell>
          <cell r="F301">
            <v>660</v>
          </cell>
          <cell r="G301">
            <v>660</v>
          </cell>
        </row>
        <row r="302">
          <cell r="B302" t="str">
            <v>LSE4842</v>
          </cell>
          <cell r="C302" t="str">
            <v>583-06-02</v>
          </cell>
          <cell r="D302" t="str">
            <v>WA474 0A</v>
          </cell>
          <cell r="E302" t="str">
            <v>RW32</v>
          </cell>
          <cell r="F302">
            <v>660</v>
          </cell>
          <cell r="G302">
            <v>660</v>
          </cell>
        </row>
        <row r="303">
          <cell r="B303" t="str">
            <v>LSE4826</v>
          </cell>
          <cell r="C303" t="str">
            <v>583-06-16</v>
          </cell>
          <cell r="D303" t="str">
            <v>WA474 0A</v>
          </cell>
          <cell r="E303" t="str">
            <v>SW49</v>
          </cell>
          <cell r="F303">
            <v>660</v>
          </cell>
          <cell r="G303">
            <v>660</v>
          </cell>
        </row>
        <row r="304">
          <cell r="B304" t="str">
            <v>LSE4831</v>
          </cell>
          <cell r="C304" t="str">
            <v>583-06-16</v>
          </cell>
          <cell r="D304" t="str">
            <v>WA474 0A</v>
          </cell>
          <cell r="E304" t="str">
            <v>SW49</v>
          </cell>
          <cell r="F304">
            <v>660</v>
          </cell>
          <cell r="G304">
            <v>660</v>
          </cell>
        </row>
        <row r="305">
          <cell r="B305" t="str">
            <v>LSE4869</v>
          </cell>
          <cell r="C305" t="str">
            <v>583-06-16</v>
          </cell>
          <cell r="D305" t="str">
            <v>WA474 0A</v>
          </cell>
          <cell r="E305" t="str">
            <v>SW49</v>
          </cell>
          <cell r="F305">
            <v>660</v>
          </cell>
          <cell r="G305">
            <v>1320</v>
          </cell>
        </row>
        <row r="306">
          <cell r="B306" t="str">
            <v>LSE4869</v>
          </cell>
          <cell r="C306" t="str">
            <v>583-06-16</v>
          </cell>
          <cell r="D306" t="str">
            <v>WA474 0A</v>
          </cell>
          <cell r="E306" t="str">
            <v>SW49</v>
          </cell>
          <cell r="F306">
            <v>660</v>
          </cell>
        </row>
        <row r="307">
          <cell r="B307" t="str">
            <v>LSE4865</v>
          </cell>
          <cell r="C307" t="str">
            <v>583-06-16</v>
          </cell>
          <cell r="D307" t="str">
            <v>WA474 0A</v>
          </cell>
          <cell r="E307" t="str">
            <v>SW49</v>
          </cell>
          <cell r="F307">
            <v>660</v>
          </cell>
          <cell r="G307">
            <v>660</v>
          </cell>
        </row>
        <row r="308">
          <cell r="B308" t="str">
            <v>LSE4874</v>
          </cell>
          <cell r="C308" t="str">
            <v>583-06-16</v>
          </cell>
          <cell r="D308" t="str">
            <v>WA474 0A</v>
          </cell>
          <cell r="E308" t="str">
            <v>SW49</v>
          </cell>
          <cell r="F308">
            <v>660</v>
          </cell>
          <cell r="G308">
            <v>660</v>
          </cell>
        </row>
        <row r="309">
          <cell r="B309" t="str">
            <v>LSE4867</v>
          </cell>
          <cell r="C309" t="str">
            <v>583-06-02</v>
          </cell>
          <cell r="D309" t="str">
            <v>WA474 0A</v>
          </cell>
          <cell r="E309" t="str">
            <v>RW32</v>
          </cell>
          <cell r="F309">
            <v>660</v>
          </cell>
          <cell r="G309">
            <v>1320</v>
          </cell>
        </row>
        <row r="310">
          <cell r="B310" t="str">
            <v>LSE4867</v>
          </cell>
          <cell r="C310" t="str">
            <v>583-06-02</v>
          </cell>
          <cell r="D310" t="str">
            <v>WA474 0A</v>
          </cell>
          <cell r="E310" t="str">
            <v>RW32</v>
          </cell>
          <cell r="F310">
            <v>660</v>
          </cell>
        </row>
        <row r="311">
          <cell r="B311" t="str">
            <v>LSE4877</v>
          </cell>
          <cell r="C311" t="str">
            <v>583-06-02</v>
          </cell>
          <cell r="D311" t="str">
            <v>WA474 0A</v>
          </cell>
          <cell r="E311" t="str">
            <v>RW32</v>
          </cell>
          <cell r="F311">
            <v>660</v>
          </cell>
          <cell r="G311">
            <v>660</v>
          </cell>
        </row>
        <row r="312">
          <cell r="B312" t="str">
            <v>LSE4860</v>
          </cell>
          <cell r="C312" t="str">
            <v>581-06-02</v>
          </cell>
          <cell r="D312" t="str">
            <v>MA503 0A</v>
          </cell>
          <cell r="E312" t="str">
            <v>RW32</v>
          </cell>
          <cell r="F312">
            <v>660</v>
          </cell>
          <cell r="G312">
            <v>4620</v>
          </cell>
        </row>
        <row r="313">
          <cell r="B313" t="str">
            <v>LSE4860</v>
          </cell>
          <cell r="C313" t="str">
            <v>581-06-02</v>
          </cell>
          <cell r="D313" t="str">
            <v>MA503 0A</v>
          </cell>
          <cell r="E313" t="str">
            <v>RW32</v>
          </cell>
          <cell r="F313">
            <v>660</v>
          </cell>
        </row>
        <row r="314">
          <cell r="B314" t="str">
            <v>LSE4860</v>
          </cell>
          <cell r="C314" t="str">
            <v>581-06-02</v>
          </cell>
          <cell r="D314" t="str">
            <v>MA503 0A</v>
          </cell>
          <cell r="E314" t="str">
            <v>RW32</v>
          </cell>
          <cell r="F314">
            <v>660</v>
          </cell>
        </row>
        <row r="315">
          <cell r="B315" t="str">
            <v>LSE4860</v>
          </cell>
          <cell r="C315" t="str">
            <v>581-06-02</v>
          </cell>
          <cell r="D315" t="str">
            <v>MA503 0A</v>
          </cell>
          <cell r="E315" t="str">
            <v>RW32</v>
          </cell>
          <cell r="F315">
            <v>660</v>
          </cell>
        </row>
        <row r="316">
          <cell r="B316" t="str">
            <v>LSE4860</v>
          </cell>
          <cell r="C316" t="str">
            <v>581-06-02</v>
          </cell>
          <cell r="D316" t="str">
            <v>MA503 0A</v>
          </cell>
          <cell r="E316" t="str">
            <v>RW32</v>
          </cell>
          <cell r="F316">
            <v>660</v>
          </cell>
        </row>
        <row r="317">
          <cell r="B317" t="str">
            <v>LSE4860</v>
          </cell>
          <cell r="C317" t="str">
            <v>581-06-02</v>
          </cell>
          <cell r="D317" t="str">
            <v>MA503 0A</v>
          </cell>
          <cell r="E317" t="str">
            <v>RW32</v>
          </cell>
          <cell r="F317">
            <v>660</v>
          </cell>
        </row>
        <row r="318">
          <cell r="B318" t="str">
            <v>LSE4860</v>
          </cell>
          <cell r="C318" t="str">
            <v>581-06-02</v>
          </cell>
          <cell r="D318" t="str">
            <v>MA503 0A</v>
          </cell>
          <cell r="E318" t="str">
            <v>RW32</v>
          </cell>
          <cell r="F318">
            <v>660</v>
          </cell>
        </row>
        <row r="319">
          <cell r="B319" t="str">
            <v>LSANZ4714</v>
          </cell>
          <cell r="C319" t="str">
            <v>00504-0207</v>
          </cell>
          <cell r="D319" t="str">
            <v>MA381 1A</v>
          </cell>
          <cell r="E319" t="str">
            <v>SW28</v>
          </cell>
          <cell r="F319">
            <v>660</v>
          </cell>
        </row>
        <row r="320">
          <cell r="B320" t="str">
            <v>LSANZ4714</v>
          </cell>
          <cell r="C320" t="str">
            <v>00504-0207</v>
          </cell>
          <cell r="D320" t="str">
            <v>MA381 1A</v>
          </cell>
          <cell r="E320" t="str">
            <v>SW28</v>
          </cell>
          <cell r="F320">
            <v>660</v>
          </cell>
        </row>
        <row r="322">
          <cell r="B322" t="str">
            <v>LSE4753</v>
          </cell>
          <cell r="C322" t="str">
            <v>582-06-16</v>
          </cell>
          <cell r="D322" t="str">
            <v>MA473 0B</v>
          </cell>
          <cell r="E322" t="str">
            <v>SW49</v>
          </cell>
          <cell r="F322">
            <v>660</v>
          </cell>
        </row>
        <row r="323">
          <cell r="B323" t="str">
            <v>LSE4764</v>
          </cell>
          <cell r="C323" t="str">
            <v>582-06-16</v>
          </cell>
          <cell r="D323" t="str">
            <v>MA473 0B</v>
          </cell>
          <cell r="E323" t="str">
            <v>SW49</v>
          </cell>
          <cell r="F323">
            <v>660</v>
          </cell>
          <cell r="G323">
            <v>2640</v>
          </cell>
        </row>
        <row r="324">
          <cell r="B324" t="str">
            <v>LSE4764</v>
          </cell>
          <cell r="C324" t="str">
            <v>582-06-16</v>
          </cell>
          <cell r="D324" t="str">
            <v>MA473 0B</v>
          </cell>
          <cell r="E324" t="str">
            <v>SW49</v>
          </cell>
          <cell r="F324">
            <v>660</v>
          </cell>
        </row>
        <row r="325">
          <cell r="B325" t="str">
            <v>LSE4764</v>
          </cell>
          <cell r="C325" t="str">
            <v>582-06-16</v>
          </cell>
          <cell r="D325" t="str">
            <v>MA473 0B</v>
          </cell>
          <cell r="E325" t="str">
            <v>SW49</v>
          </cell>
          <cell r="F325">
            <v>660</v>
          </cell>
        </row>
        <row r="326">
          <cell r="B326" t="str">
            <v>LSE4764</v>
          </cell>
          <cell r="C326" t="str">
            <v>582-06-16</v>
          </cell>
          <cell r="D326" t="str">
            <v>MA473 0B</v>
          </cell>
          <cell r="E326" t="str">
            <v>SW49</v>
          </cell>
          <cell r="F326">
            <v>660</v>
          </cell>
        </row>
        <row r="327">
          <cell r="B327" t="str">
            <v>LSE4767</v>
          </cell>
          <cell r="C327" t="str">
            <v>582-06-16</v>
          </cell>
          <cell r="D327" t="str">
            <v>MA473 0B</v>
          </cell>
          <cell r="E327" t="str">
            <v>SW49</v>
          </cell>
          <cell r="F327">
            <v>660</v>
          </cell>
          <cell r="G327">
            <v>3300</v>
          </cell>
        </row>
        <row r="328">
          <cell r="B328" t="str">
            <v>LSE4767</v>
          </cell>
          <cell r="C328" t="str">
            <v>582-06-16</v>
          </cell>
          <cell r="D328" t="str">
            <v>MA473 0B</v>
          </cell>
          <cell r="E328" t="str">
            <v>SW49</v>
          </cell>
          <cell r="F328">
            <v>660</v>
          </cell>
        </row>
        <row r="329">
          <cell r="B329" t="str">
            <v>LSE4767</v>
          </cell>
          <cell r="C329" t="str">
            <v>582-06-16</v>
          </cell>
          <cell r="D329" t="str">
            <v>MA473 0B</v>
          </cell>
          <cell r="E329" t="str">
            <v>SW49</v>
          </cell>
          <cell r="F329">
            <v>660</v>
          </cell>
        </row>
        <row r="330">
          <cell r="B330" t="str">
            <v>LSE4767</v>
          </cell>
          <cell r="C330" t="str">
            <v>582-06-16</v>
          </cell>
          <cell r="D330" t="str">
            <v>MA473 0B</v>
          </cell>
          <cell r="E330" t="str">
            <v>SW49</v>
          </cell>
          <cell r="F330">
            <v>660</v>
          </cell>
        </row>
        <row r="331">
          <cell r="B331" t="str">
            <v>LSE4767</v>
          </cell>
          <cell r="C331" t="str">
            <v>582-06-16</v>
          </cell>
          <cell r="D331" t="str">
            <v>MA473 0B</v>
          </cell>
          <cell r="E331" t="str">
            <v>SW49</v>
          </cell>
          <cell r="F331">
            <v>660</v>
          </cell>
        </row>
        <row r="332">
          <cell r="B332" t="str">
            <v>LSE4777</v>
          </cell>
          <cell r="C332" t="str">
            <v>582-06-16</v>
          </cell>
          <cell r="D332" t="str">
            <v>MA473 0B</v>
          </cell>
          <cell r="E332" t="str">
            <v>SW49</v>
          </cell>
          <cell r="F332">
            <v>660</v>
          </cell>
          <cell r="G332">
            <v>2640</v>
          </cell>
        </row>
        <row r="333">
          <cell r="B333" t="str">
            <v>LSE4777</v>
          </cell>
          <cell r="C333" t="str">
            <v>582-06-16</v>
          </cell>
          <cell r="D333" t="str">
            <v>MA473 0B</v>
          </cell>
          <cell r="E333" t="str">
            <v>SW49</v>
          </cell>
          <cell r="F333">
            <v>660</v>
          </cell>
        </row>
        <row r="334">
          <cell r="B334" t="str">
            <v>LSE4777</v>
          </cell>
          <cell r="C334" t="str">
            <v>582-06-16</v>
          </cell>
          <cell r="D334" t="str">
            <v>MA473 0B</v>
          </cell>
          <cell r="E334" t="str">
            <v>SW49</v>
          </cell>
          <cell r="F334">
            <v>660</v>
          </cell>
        </row>
        <row r="335">
          <cell r="B335" t="str">
            <v>LSE4777</v>
          </cell>
          <cell r="C335" t="str">
            <v>582-06-16</v>
          </cell>
          <cell r="D335" t="str">
            <v>MA473 0B</v>
          </cell>
          <cell r="E335" t="str">
            <v>SW49</v>
          </cell>
          <cell r="F335">
            <v>660</v>
          </cell>
        </row>
        <row r="336">
          <cell r="B336" t="str">
            <v>LSE4796</v>
          </cell>
          <cell r="C336" t="str">
            <v>582-06-16</v>
          </cell>
          <cell r="D336" t="str">
            <v>MA473 0B</v>
          </cell>
          <cell r="E336" t="str">
            <v>SW49</v>
          </cell>
          <cell r="F336">
            <v>660</v>
          </cell>
          <cell r="G336">
            <v>1110</v>
          </cell>
        </row>
        <row r="337">
          <cell r="B337" t="str">
            <v>LSE4796</v>
          </cell>
          <cell r="C337" t="str">
            <v>582-06-16</v>
          </cell>
          <cell r="D337" t="str">
            <v>MA473 0B</v>
          </cell>
          <cell r="E337" t="str">
            <v>SW49</v>
          </cell>
          <cell r="F337">
            <v>450</v>
          </cell>
        </row>
        <row r="338">
          <cell r="B338" t="str">
            <v>LSE4797</v>
          </cell>
          <cell r="C338" t="str">
            <v>582-06-02</v>
          </cell>
          <cell r="D338" t="str">
            <v>MA473 0B</v>
          </cell>
          <cell r="E338" t="str">
            <v>RW32</v>
          </cell>
          <cell r="F338">
            <v>660</v>
          </cell>
        </row>
        <row r="339">
          <cell r="B339" t="str">
            <v>LSE4797</v>
          </cell>
          <cell r="C339" t="str">
            <v>582-06-02</v>
          </cell>
          <cell r="D339" t="str">
            <v>MA473 0B</v>
          </cell>
          <cell r="E339" t="str">
            <v>RW32</v>
          </cell>
          <cell r="F339">
            <v>660</v>
          </cell>
          <cell r="G339">
            <v>1980</v>
          </cell>
        </row>
        <row r="340">
          <cell r="B340" t="str">
            <v>LSE4797</v>
          </cell>
          <cell r="C340" t="str">
            <v>582-06-02</v>
          </cell>
          <cell r="D340" t="str">
            <v>MA473 0B</v>
          </cell>
          <cell r="E340" t="str">
            <v>RW32</v>
          </cell>
          <cell r="F340">
            <v>660</v>
          </cell>
        </row>
        <row r="341">
          <cell r="B341" t="str">
            <v>LSE4817</v>
          </cell>
          <cell r="C341" t="str">
            <v>582-06-02</v>
          </cell>
          <cell r="D341" t="str">
            <v>MA473 0B</v>
          </cell>
          <cell r="E341" t="str">
            <v>RW32</v>
          </cell>
          <cell r="F341">
            <v>630</v>
          </cell>
          <cell r="G341">
            <v>630</v>
          </cell>
        </row>
        <row r="342">
          <cell r="B342" t="str">
            <v>LSE4808</v>
          </cell>
          <cell r="C342" t="str">
            <v>582-06-02</v>
          </cell>
          <cell r="D342" t="str">
            <v>MA473 0B</v>
          </cell>
          <cell r="E342" t="str">
            <v>RW32</v>
          </cell>
          <cell r="F342">
            <v>660</v>
          </cell>
          <cell r="G342">
            <v>660</v>
          </cell>
        </row>
        <row r="343">
          <cell r="B343" t="str">
            <v>LSE4807</v>
          </cell>
          <cell r="C343" t="str">
            <v>582-06-16</v>
          </cell>
          <cell r="D343" t="str">
            <v>MA473 0B</v>
          </cell>
          <cell r="E343" t="str">
            <v>SW49</v>
          </cell>
          <cell r="F343">
            <v>660</v>
          </cell>
          <cell r="G343">
            <v>1320</v>
          </cell>
        </row>
        <row r="344">
          <cell r="B344" t="str">
            <v>LSE4807</v>
          </cell>
          <cell r="C344" t="str">
            <v>582-06-16</v>
          </cell>
          <cell r="D344" t="str">
            <v>MA473 0B</v>
          </cell>
          <cell r="E344" t="str">
            <v>SW49</v>
          </cell>
          <cell r="F344">
            <v>660</v>
          </cell>
        </row>
        <row r="345">
          <cell r="B345" t="str">
            <v>LSE4802</v>
          </cell>
          <cell r="C345" t="str">
            <v>582-06-16</v>
          </cell>
          <cell r="D345" t="str">
            <v>MA473 0B</v>
          </cell>
          <cell r="E345" t="str">
            <v>SW49</v>
          </cell>
          <cell r="F345">
            <v>660</v>
          </cell>
          <cell r="G345">
            <v>1320</v>
          </cell>
        </row>
        <row r="346">
          <cell r="B346" t="str">
            <v>LSE4802</v>
          </cell>
          <cell r="C346" t="str">
            <v>582-06-16</v>
          </cell>
          <cell r="D346" t="str">
            <v>MA473 0B</v>
          </cell>
          <cell r="E346" t="str">
            <v>SW49</v>
          </cell>
          <cell r="F346">
            <v>660</v>
          </cell>
        </row>
        <row r="347">
          <cell r="B347" t="str">
            <v>LSE4794</v>
          </cell>
          <cell r="C347" t="str">
            <v>582-06-16</v>
          </cell>
          <cell r="D347" t="str">
            <v>MA473 0B</v>
          </cell>
          <cell r="E347" t="str">
            <v>SW49</v>
          </cell>
          <cell r="F347">
            <v>660</v>
          </cell>
          <cell r="G347">
            <v>1320</v>
          </cell>
        </row>
        <row r="348">
          <cell r="B348" t="str">
            <v>LSE4685</v>
          </cell>
          <cell r="C348" t="str">
            <v>527-02-02</v>
          </cell>
          <cell r="D348" t="str">
            <v>MA505 0A</v>
          </cell>
          <cell r="E348" t="str">
            <v>RW20</v>
          </cell>
          <cell r="F348">
            <v>44</v>
          </cell>
          <cell r="G348">
            <v>44</v>
          </cell>
        </row>
        <row r="349">
          <cell r="B349" t="str">
            <v>LSE4686</v>
          </cell>
          <cell r="C349" t="str">
            <v>527-02-75</v>
          </cell>
          <cell r="D349" t="str">
            <v>MA505 0A</v>
          </cell>
          <cell r="E349" t="str">
            <v>SB15</v>
          </cell>
          <cell r="F349">
            <v>44</v>
          </cell>
          <cell r="G349">
            <v>44</v>
          </cell>
        </row>
        <row r="350">
          <cell r="B350" t="str">
            <v>LSE4687</v>
          </cell>
          <cell r="C350" t="str">
            <v>527-02-76</v>
          </cell>
          <cell r="D350" t="str">
            <v>MA505 0A</v>
          </cell>
          <cell r="E350" t="str">
            <v>SB16</v>
          </cell>
          <cell r="F350">
            <v>44</v>
          </cell>
          <cell r="G350">
            <v>44</v>
          </cell>
        </row>
        <row r="351">
          <cell r="B351" t="str">
            <v>LSE4688</v>
          </cell>
          <cell r="C351" t="str">
            <v>527-02-75</v>
          </cell>
          <cell r="D351" t="str">
            <v>MA505 0A</v>
          </cell>
          <cell r="E351" t="str">
            <v>SB15</v>
          </cell>
          <cell r="F351">
            <v>132</v>
          </cell>
          <cell r="G351">
            <v>132</v>
          </cell>
        </row>
        <row r="352">
          <cell r="B352" t="str">
            <v>LSE4689</v>
          </cell>
          <cell r="C352" t="str">
            <v>527-02-76</v>
          </cell>
          <cell r="D352" t="str">
            <v>MA505 0A</v>
          </cell>
          <cell r="E352" t="str">
            <v>SB16</v>
          </cell>
          <cell r="F352">
            <v>132</v>
          </cell>
          <cell r="G352">
            <v>132</v>
          </cell>
        </row>
        <row r="353">
          <cell r="B353" t="str">
            <v>LSE4690</v>
          </cell>
          <cell r="C353" t="str">
            <v>527-02-75</v>
          </cell>
          <cell r="D353" t="str">
            <v>MA505 0A</v>
          </cell>
          <cell r="E353" t="str">
            <v>SB15</v>
          </cell>
          <cell r="F353">
            <v>135</v>
          </cell>
          <cell r="G353">
            <v>135</v>
          </cell>
        </row>
        <row r="354">
          <cell r="B354" t="str">
            <v>LSE4691</v>
          </cell>
          <cell r="C354" t="str">
            <v>527-02-76</v>
          </cell>
          <cell r="D354" t="str">
            <v>MA505 0A</v>
          </cell>
          <cell r="E354" t="str">
            <v>SB16</v>
          </cell>
          <cell r="F354">
            <v>100</v>
          </cell>
          <cell r="G354">
            <v>100</v>
          </cell>
        </row>
        <row r="355">
          <cell r="B355" t="str">
            <v>LSE4692</v>
          </cell>
          <cell r="C355" t="str">
            <v>527-02-75</v>
          </cell>
          <cell r="D355" t="str">
            <v>MA505 0A</v>
          </cell>
          <cell r="E355" t="str">
            <v>SB15</v>
          </cell>
          <cell r="F355">
            <v>15</v>
          </cell>
          <cell r="G355">
            <v>15</v>
          </cell>
        </row>
        <row r="356">
          <cell r="B356" t="str">
            <v>LSE4693</v>
          </cell>
          <cell r="C356" t="str">
            <v>527-02-76</v>
          </cell>
          <cell r="D356" t="str">
            <v>MA505 0A</v>
          </cell>
          <cell r="E356" t="str">
            <v>SB16</v>
          </cell>
          <cell r="F356">
            <v>15</v>
          </cell>
          <cell r="G356">
            <v>15</v>
          </cell>
        </row>
        <row r="357">
          <cell r="B357" t="str">
            <v>LSE4694</v>
          </cell>
          <cell r="C357" t="str">
            <v>581-06-16</v>
          </cell>
          <cell r="D357" t="str">
            <v>MA503 0A</v>
          </cell>
          <cell r="E357" t="str">
            <v>SW39</v>
          </cell>
          <cell r="F357">
            <v>240</v>
          </cell>
          <cell r="G357">
            <v>240</v>
          </cell>
        </row>
        <row r="358">
          <cell r="B358" t="str">
            <v>LSE4695</v>
          </cell>
          <cell r="C358" t="str">
            <v>581-06-13</v>
          </cell>
          <cell r="D358" t="str">
            <v>MA503 0A</v>
          </cell>
          <cell r="E358" t="str">
            <v>BW40</v>
          </cell>
          <cell r="F358">
            <v>216</v>
          </cell>
          <cell r="G358">
            <v>216</v>
          </cell>
        </row>
        <row r="359">
          <cell r="B359" t="str">
            <v>LSE4794</v>
          </cell>
          <cell r="C359" t="str">
            <v>582-06-16</v>
          </cell>
          <cell r="D359" t="str">
            <v>MA473 0B</v>
          </cell>
          <cell r="E359" t="str">
            <v>SW49</v>
          </cell>
          <cell r="F359">
            <v>660</v>
          </cell>
        </row>
        <row r="360">
          <cell r="B360" t="str">
            <v>LSE4814</v>
          </cell>
          <cell r="C360" t="str">
            <v>582-06-02</v>
          </cell>
          <cell r="D360" t="str">
            <v>MA473 0B</v>
          </cell>
          <cell r="E360" t="str">
            <v>RW32</v>
          </cell>
          <cell r="F360">
            <v>660</v>
          </cell>
          <cell r="G360">
            <v>660</v>
          </cell>
        </row>
        <row r="361">
          <cell r="B361" t="str">
            <v>LSE4805</v>
          </cell>
          <cell r="C361" t="str">
            <v>522-02-02</v>
          </cell>
          <cell r="D361" t="str">
            <v>MA363 1B</v>
          </cell>
          <cell r="E361" t="str">
            <v>RW20</v>
          </cell>
          <cell r="F361">
            <v>660</v>
          </cell>
          <cell r="G361">
            <v>1980</v>
          </cell>
        </row>
        <row r="362">
          <cell r="B362" t="str">
            <v>LSE4805</v>
          </cell>
          <cell r="C362" t="str">
            <v>522-02-02</v>
          </cell>
          <cell r="D362" t="str">
            <v>MA363 1B</v>
          </cell>
          <cell r="E362" t="str">
            <v>RW20</v>
          </cell>
          <cell r="F362">
            <v>660</v>
          </cell>
        </row>
        <row r="363">
          <cell r="B363" t="str">
            <v>LSE4805</v>
          </cell>
          <cell r="C363" t="str">
            <v>522-02-02</v>
          </cell>
          <cell r="D363" t="str">
            <v>MA363 1B</v>
          </cell>
          <cell r="E363" t="str">
            <v>RW20</v>
          </cell>
          <cell r="F363">
            <v>660</v>
          </cell>
        </row>
        <row r="364">
          <cell r="B364" t="str">
            <v>LSE4820</v>
          </cell>
          <cell r="C364" t="str">
            <v>523-02-79</v>
          </cell>
          <cell r="D364" t="str">
            <v>MA438 0A</v>
          </cell>
          <cell r="E364" t="str">
            <v>TW16</v>
          </cell>
          <cell r="F364">
            <v>682</v>
          </cell>
          <cell r="G364">
            <v>682</v>
          </cell>
        </row>
        <row r="365">
          <cell r="B365" t="str">
            <v>LSE4819</v>
          </cell>
          <cell r="C365" t="str">
            <v>575-02-75</v>
          </cell>
          <cell r="D365" t="str">
            <v>WA484 0A</v>
          </cell>
          <cell r="E365" t="str">
            <v>SB15</v>
          </cell>
          <cell r="F365">
            <v>660</v>
          </cell>
          <cell r="G365">
            <v>660</v>
          </cell>
        </row>
        <row r="366">
          <cell r="B366" t="str">
            <v>LSE4821</v>
          </cell>
          <cell r="C366" t="str">
            <v>575-02-75</v>
          </cell>
          <cell r="D366" t="str">
            <v>WA484 0A</v>
          </cell>
          <cell r="E366" t="str">
            <v>SB15</v>
          </cell>
          <cell r="F366">
            <v>660</v>
          </cell>
          <cell r="G366">
            <v>660</v>
          </cell>
        </row>
        <row r="367">
          <cell r="B367" t="str">
            <v>LSE4799</v>
          </cell>
          <cell r="C367" t="str">
            <v>575-02-02</v>
          </cell>
          <cell r="D367" t="str">
            <v>WA484 0A</v>
          </cell>
          <cell r="E367" t="str">
            <v>RW20</v>
          </cell>
          <cell r="F367">
            <v>660</v>
          </cell>
          <cell r="G367">
            <v>660</v>
          </cell>
        </row>
        <row r="368">
          <cell r="B368" t="str">
            <v>LSE4803</v>
          </cell>
          <cell r="C368" t="str">
            <v>575-02-02</v>
          </cell>
          <cell r="D368" t="str">
            <v>WA484 0A</v>
          </cell>
          <cell r="E368" t="str">
            <v>RW20</v>
          </cell>
          <cell r="F368">
            <v>660</v>
          </cell>
          <cell r="G368">
            <v>660</v>
          </cell>
        </row>
        <row r="369">
          <cell r="B369" t="str">
            <v>LSE4834</v>
          </cell>
          <cell r="C369" t="str">
            <v>575-02-02</v>
          </cell>
          <cell r="D369" t="str">
            <v>WA484 0A</v>
          </cell>
          <cell r="E369" t="str">
            <v>RW20</v>
          </cell>
          <cell r="F369">
            <v>660</v>
          </cell>
          <cell r="G369">
            <v>660</v>
          </cell>
        </row>
        <row r="370">
          <cell r="B370" t="str">
            <v>LSE4837</v>
          </cell>
          <cell r="C370" t="str">
            <v>575-02-02</v>
          </cell>
          <cell r="D370" t="str">
            <v>WA484 0A</v>
          </cell>
          <cell r="E370" t="str">
            <v>RW20</v>
          </cell>
          <cell r="F370">
            <v>660</v>
          </cell>
          <cell r="G370">
            <v>660</v>
          </cell>
        </row>
        <row r="371">
          <cell r="B371" t="str">
            <v>LSE4846</v>
          </cell>
          <cell r="C371" t="str">
            <v>523-02-02</v>
          </cell>
          <cell r="D371" t="str">
            <v>MA438 0A</v>
          </cell>
          <cell r="E371" t="str">
            <v>RW20</v>
          </cell>
          <cell r="F371">
            <v>660</v>
          </cell>
          <cell r="G371">
            <v>660</v>
          </cell>
        </row>
        <row r="372">
          <cell r="B372" t="str">
            <v>LSE4845</v>
          </cell>
          <cell r="C372" t="str">
            <v>522-02-02</v>
          </cell>
          <cell r="D372" t="str">
            <v>MA363 1B</v>
          </cell>
          <cell r="E372" t="str">
            <v>RW20</v>
          </cell>
          <cell r="F372">
            <v>660</v>
          </cell>
          <cell r="G372">
            <v>660</v>
          </cell>
        </row>
        <row r="373">
          <cell r="B373" t="str">
            <v>LSE4829</v>
          </cell>
          <cell r="C373" t="str">
            <v>522-02-16</v>
          </cell>
          <cell r="D373" t="str">
            <v>MA363 1B</v>
          </cell>
          <cell r="E373" t="str">
            <v>SW39</v>
          </cell>
          <cell r="F373">
            <v>660</v>
          </cell>
          <cell r="G373">
            <v>660</v>
          </cell>
        </row>
        <row r="374">
          <cell r="B374" t="str">
            <v>LSE4699</v>
          </cell>
          <cell r="C374" t="str">
            <v>582-16-13</v>
          </cell>
          <cell r="D374" t="str">
            <v>MA473 0B</v>
          </cell>
          <cell r="E374" t="str">
            <v>BW40</v>
          </cell>
          <cell r="F374">
            <v>160</v>
          </cell>
        </row>
        <row r="375">
          <cell r="B375" t="str">
            <v>LSE4700</v>
          </cell>
          <cell r="C375" t="str">
            <v>582-16-13</v>
          </cell>
          <cell r="D375" t="str">
            <v>MA473 0B</v>
          </cell>
          <cell r="E375" t="str">
            <v>BW40</v>
          </cell>
          <cell r="F375">
            <v>20</v>
          </cell>
        </row>
        <row r="376">
          <cell r="B376" t="str">
            <v>LSE4825</v>
          </cell>
          <cell r="C376" t="str">
            <v>582-06-16</v>
          </cell>
          <cell r="D376" t="str">
            <v>MA473 0B</v>
          </cell>
          <cell r="E376" t="str">
            <v>SW49</v>
          </cell>
          <cell r="F376">
            <v>660</v>
          </cell>
          <cell r="G376">
            <v>660</v>
          </cell>
        </row>
        <row r="377">
          <cell r="B377" t="str">
            <v>LSE4828</v>
          </cell>
          <cell r="C377" t="str">
            <v>582-06-02</v>
          </cell>
          <cell r="D377" t="str">
            <v>MA473 0B</v>
          </cell>
          <cell r="E377" t="str">
            <v>RW32</v>
          </cell>
          <cell r="F377">
            <v>660</v>
          </cell>
          <cell r="G377">
            <v>1320</v>
          </cell>
        </row>
        <row r="378">
          <cell r="B378" t="str">
            <v>LSE4828</v>
          </cell>
          <cell r="C378" t="str">
            <v>582-06-02</v>
          </cell>
          <cell r="D378" t="str">
            <v>MA473 0B</v>
          </cell>
          <cell r="E378" t="str">
            <v>RW32</v>
          </cell>
          <cell r="F378">
            <v>660</v>
          </cell>
        </row>
        <row r="379">
          <cell r="B379" t="str">
            <v>LSE4841</v>
          </cell>
          <cell r="C379" t="str">
            <v>582-06-02</v>
          </cell>
          <cell r="D379" t="str">
            <v>MA473 0B</v>
          </cell>
          <cell r="E379" t="str">
            <v>RW32</v>
          </cell>
          <cell r="F379">
            <v>660</v>
          </cell>
          <cell r="G379">
            <v>660</v>
          </cell>
        </row>
        <row r="380">
          <cell r="B380" t="str">
            <v>LSE4839</v>
          </cell>
          <cell r="C380" t="str">
            <v>582-06-16</v>
          </cell>
          <cell r="D380" t="str">
            <v>MA473 0B</v>
          </cell>
          <cell r="E380" t="str">
            <v>SW49</v>
          </cell>
          <cell r="F380">
            <v>660</v>
          </cell>
          <cell r="G380">
            <v>1320</v>
          </cell>
        </row>
        <row r="381">
          <cell r="B381" t="str">
            <v>LSE4839</v>
          </cell>
          <cell r="C381" t="str">
            <v>582-06-16</v>
          </cell>
          <cell r="D381" t="str">
            <v>MA473 0B</v>
          </cell>
          <cell r="E381" t="str">
            <v>SW49</v>
          </cell>
          <cell r="F381">
            <v>660</v>
          </cell>
        </row>
        <row r="382">
          <cell r="B382" t="str">
            <v>LSE4849</v>
          </cell>
          <cell r="C382" t="str">
            <v>582-06-16</v>
          </cell>
          <cell r="D382" t="str">
            <v>MA473 0B</v>
          </cell>
          <cell r="E382" t="str">
            <v>SW49</v>
          </cell>
          <cell r="F382">
            <v>660</v>
          </cell>
          <cell r="G382">
            <v>660</v>
          </cell>
        </row>
        <row r="383">
          <cell r="B383" t="str">
            <v>LSE4854</v>
          </cell>
          <cell r="C383" t="str">
            <v>582-06-16</v>
          </cell>
          <cell r="D383" t="str">
            <v>MA473 0B</v>
          </cell>
          <cell r="E383" t="str">
            <v>SW49</v>
          </cell>
          <cell r="F383">
            <v>660</v>
          </cell>
          <cell r="G383">
            <v>660</v>
          </cell>
        </row>
        <row r="384">
          <cell r="B384" t="str">
            <v>LSE4856</v>
          </cell>
          <cell r="C384" t="str">
            <v>582-06-02</v>
          </cell>
          <cell r="D384" t="str">
            <v>MA473 0B</v>
          </cell>
          <cell r="E384" t="str">
            <v>RW32</v>
          </cell>
          <cell r="F384">
            <v>660</v>
          </cell>
          <cell r="G384">
            <v>660</v>
          </cell>
        </row>
        <row r="385">
          <cell r="B385" t="str">
            <v>LSE4833</v>
          </cell>
          <cell r="C385" t="str">
            <v>582-06-02</v>
          </cell>
          <cell r="D385" t="str">
            <v>MA473 0B</v>
          </cell>
          <cell r="E385" t="str">
            <v>RW32</v>
          </cell>
          <cell r="F385">
            <v>660</v>
          </cell>
          <cell r="G385">
            <v>1980</v>
          </cell>
        </row>
        <row r="387">
          <cell r="B387" t="str">
            <v>LSE4810</v>
          </cell>
          <cell r="C387" t="str">
            <v>581-06-02</v>
          </cell>
          <cell r="D387" t="str">
            <v>MA503 0A</v>
          </cell>
          <cell r="E387" t="str">
            <v>RW32</v>
          </cell>
          <cell r="F387">
            <v>660</v>
          </cell>
          <cell r="G387">
            <v>2640</v>
          </cell>
        </row>
        <row r="388">
          <cell r="B388" t="str">
            <v>LSE4810</v>
          </cell>
          <cell r="C388" t="str">
            <v>581-06-02</v>
          </cell>
          <cell r="D388" t="str">
            <v>MA503 0A</v>
          </cell>
          <cell r="E388" t="str">
            <v>RW32</v>
          </cell>
          <cell r="F388">
            <v>660</v>
          </cell>
        </row>
        <row r="389">
          <cell r="B389" t="str">
            <v>LSE4801</v>
          </cell>
          <cell r="C389" t="str">
            <v>581-06-02</v>
          </cell>
          <cell r="D389" t="str">
            <v>MA503 0A</v>
          </cell>
          <cell r="E389" t="str">
            <v>RW32</v>
          </cell>
          <cell r="F389">
            <v>540</v>
          </cell>
          <cell r="G389">
            <v>840</v>
          </cell>
        </row>
        <row r="390">
          <cell r="B390" t="str">
            <v>LSE4801</v>
          </cell>
          <cell r="C390" t="str">
            <v>581-06-02</v>
          </cell>
          <cell r="D390" t="str">
            <v>MA503 0A</v>
          </cell>
          <cell r="E390" t="str">
            <v>RW32</v>
          </cell>
          <cell r="F390">
            <v>300</v>
          </cell>
        </row>
        <row r="391">
          <cell r="B391" t="str">
            <v>LSE4800</v>
          </cell>
          <cell r="C391" t="str">
            <v>581-06-16</v>
          </cell>
          <cell r="D391" t="str">
            <v>MA503 0A</v>
          </cell>
          <cell r="E391" t="str">
            <v>SW49</v>
          </cell>
          <cell r="F391">
            <v>660</v>
          </cell>
          <cell r="G391">
            <v>660</v>
          </cell>
        </row>
        <row r="392">
          <cell r="B392" t="str">
            <v>LSE4792</v>
          </cell>
          <cell r="C392" t="str">
            <v>581-06-16</v>
          </cell>
          <cell r="D392" t="str">
            <v>MA503 0A</v>
          </cell>
          <cell r="E392" t="str">
            <v>SW49</v>
          </cell>
          <cell r="F392">
            <v>660</v>
          </cell>
          <cell r="G392">
            <v>2640</v>
          </cell>
        </row>
        <row r="393">
          <cell r="B393" t="str">
            <v>LSE4792</v>
          </cell>
          <cell r="C393" t="str">
            <v>581-06-16</v>
          </cell>
          <cell r="D393" t="str">
            <v>MA503 0A</v>
          </cell>
          <cell r="E393" t="str">
            <v>SW49</v>
          </cell>
          <cell r="F393">
            <v>660</v>
          </cell>
        </row>
        <row r="394">
          <cell r="B394" t="str">
            <v>LSE4792</v>
          </cell>
          <cell r="C394" t="str">
            <v>581-06-16</v>
          </cell>
          <cell r="D394" t="str">
            <v>MA503 0A</v>
          </cell>
          <cell r="E394" t="str">
            <v>SW49</v>
          </cell>
          <cell r="F394">
            <v>660</v>
          </cell>
        </row>
        <row r="395">
          <cell r="B395" t="str">
            <v>LSE4792</v>
          </cell>
          <cell r="C395" t="str">
            <v>581-06-16</v>
          </cell>
          <cell r="D395" t="str">
            <v>MA503 0A</v>
          </cell>
          <cell r="E395" t="str">
            <v>SW49</v>
          </cell>
          <cell r="F395">
            <v>660</v>
          </cell>
        </row>
        <row r="396">
          <cell r="B396" t="str">
            <v>LSE4793</v>
          </cell>
          <cell r="C396" t="str">
            <v>581-06-02</v>
          </cell>
          <cell r="D396" t="str">
            <v>MA503 0A</v>
          </cell>
          <cell r="E396" t="str">
            <v>RW32</v>
          </cell>
          <cell r="F396">
            <v>660</v>
          </cell>
          <cell r="G396">
            <v>1320</v>
          </cell>
        </row>
        <row r="397">
          <cell r="B397" t="str">
            <v>LSE4793</v>
          </cell>
          <cell r="C397" t="str">
            <v>581-06-02</v>
          </cell>
          <cell r="D397" t="str">
            <v>MA503 0A</v>
          </cell>
          <cell r="E397" t="str">
            <v>RW32</v>
          </cell>
          <cell r="F397">
            <v>660</v>
          </cell>
        </row>
        <row r="398">
          <cell r="B398" t="str">
            <v>LSE4780</v>
          </cell>
          <cell r="C398" t="str">
            <v>582-06-16</v>
          </cell>
          <cell r="D398" t="str">
            <v>MA473 0B</v>
          </cell>
          <cell r="E398" t="str">
            <v>SW49</v>
          </cell>
          <cell r="F398">
            <v>660</v>
          </cell>
          <cell r="G398">
            <v>1320</v>
          </cell>
        </row>
        <row r="399">
          <cell r="B399" t="str">
            <v>LSE4780</v>
          </cell>
          <cell r="C399" t="str">
            <v>582-06-16</v>
          </cell>
          <cell r="D399" t="str">
            <v>MA473 0B</v>
          </cell>
          <cell r="E399" t="str">
            <v>SW49</v>
          </cell>
          <cell r="F399">
            <v>660</v>
          </cell>
        </row>
        <row r="400">
          <cell r="B400" t="str">
            <v>LSE4785</v>
          </cell>
          <cell r="C400" t="str">
            <v>582-06-16</v>
          </cell>
          <cell r="D400" t="str">
            <v>MA473 0B</v>
          </cell>
          <cell r="E400" t="str">
            <v>SW49</v>
          </cell>
          <cell r="F400">
            <v>660</v>
          </cell>
          <cell r="G400">
            <v>1320</v>
          </cell>
        </row>
        <row r="401">
          <cell r="B401" t="str">
            <v>LSE4785</v>
          </cell>
          <cell r="C401" t="str">
            <v>582-06-16</v>
          </cell>
          <cell r="D401" t="str">
            <v>MA473 0B</v>
          </cell>
          <cell r="E401" t="str">
            <v>SW49</v>
          </cell>
          <cell r="F401">
            <v>660</v>
          </cell>
        </row>
        <row r="402">
          <cell r="B402" t="str">
            <v>LSE4783</v>
          </cell>
          <cell r="C402" t="str">
            <v>582-06-16</v>
          </cell>
          <cell r="D402" t="str">
            <v>MA473 0B</v>
          </cell>
          <cell r="E402" t="str">
            <v>SW49</v>
          </cell>
          <cell r="F402">
            <v>660</v>
          </cell>
          <cell r="G402">
            <v>2640</v>
          </cell>
        </row>
        <row r="403">
          <cell r="B403" t="str">
            <v>LSE4783</v>
          </cell>
          <cell r="C403" t="str">
            <v>582-06-16</v>
          </cell>
          <cell r="D403" t="str">
            <v>MA473 0B</v>
          </cell>
          <cell r="E403" t="str">
            <v>SW49</v>
          </cell>
          <cell r="F403">
            <v>660</v>
          </cell>
        </row>
        <row r="404">
          <cell r="B404" t="str">
            <v>LSE4783</v>
          </cell>
          <cell r="C404" t="str">
            <v>582-06-16</v>
          </cell>
          <cell r="D404" t="str">
            <v>MA473 0B</v>
          </cell>
          <cell r="E404" t="str">
            <v>SW49</v>
          </cell>
          <cell r="F404">
            <v>660</v>
          </cell>
        </row>
        <row r="405">
          <cell r="B405" t="str">
            <v>LSE4783</v>
          </cell>
          <cell r="C405" t="str">
            <v>582-06-16</v>
          </cell>
          <cell r="D405" t="str">
            <v>MA473 0B</v>
          </cell>
          <cell r="E405" t="str">
            <v>SW49</v>
          </cell>
          <cell r="F405">
            <v>660</v>
          </cell>
        </row>
        <row r="406">
          <cell r="B406" t="str">
            <v>LSANZ4668</v>
          </cell>
          <cell r="C406" t="str">
            <v>00607-0407</v>
          </cell>
          <cell r="D406" t="str">
            <v>MA130 1B</v>
          </cell>
          <cell r="E406" t="str">
            <v>SW29</v>
          </cell>
          <cell r="F406">
            <v>600</v>
          </cell>
          <cell r="G406">
            <v>600</v>
          </cell>
        </row>
        <row r="407">
          <cell r="B407" t="str">
            <v>LSANZ4667</v>
          </cell>
          <cell r="C407" t="str">
            <v>00602-0407</v>
          </cell>
          <cell r="D407" t="str">
            <v>MA396 1B</v>
          </cell>
          <cell r="E407" t="str">
            <v>SW29</v>
          </cell>
          <cell r="F407">
            <v>600</v>
          </cell>
          <cell r="G407">
            <v>600</v>
          </cell>
        </row>
        <row r="408">
          <cell r="B408" t="str">
            <v>LSANZ4662</v>
          </cell>
          <cell r="C408" t="str">
            <v>00512-0208</v>
          </cell>
          <cell r="D408" t="str">
            <v>MA418 1A</v>
          </cell>
          <cell r="E408" t="str">
            <v>SW36</v>
          </cell>
          <cell r="F408">
            <v>600</v>
          </cell>
          <cell r="G408">
            <v>600</v>
          </cell>
        </row>
        <row r="409">
          <cell r="B409" t="str">
            <v>LSANZ4663</v>
          </cell>
          <cell r="C409" t="str">
            <v>00517-0301</v>
          </cell>
          <cell r="D409" t="str">
            <v>MA443 1A</v>
          </cell>
          <cell r="E409" t="str">
            <v>RW15</v>
          </cell>
          <cell r="F409">
            <v>600</v>
          </cell>
          <cell r="G409">
            <v>600</v>
          </cell>
        </row>
        <row r="410">
          <cell r="B410" t="str">
            <v>LSANZ4664</v>
          </cell>
          <cell r="C410" t="str">
            <v>00550-0201</v>
          </cell>
          <cell r="D410" t="str">
            <v>WA383 1A</v>
          </cell>
          <cell r="E410" t="str">
            <v>RW15</v>
          </cell>
          <cell r="F410">
            <v>600</v>
          </cell>
          <cell r="G410">
            <v>600</v>
          </cell>
        </row>
        <row r="411">
          <cell r="B411" t="str">
            <v>LSANZ4666</v>
          </cell>
          <cell r="C411" t="str">
            <v>00558-0201</v>
          </cell>
          <cell r="D411" t="str">
            <v>WA385 1A</v>
          </cell>
          <cell r="E411" t="str">
            <v>RW15</v>
          </cell>
          <cell r="F411">
            <v>600</v>
          </cell>
          <cell r="G411">
            <v>600</v>
          </cell>
        </row>
        <row r="412">
          <cell r="B412" t="str">
            <v>LSANZ4669</v>
          </cell>
          <cell r="C412" t="str">
            <v>00704-0206</v>
          </cell>
          <cell r="D412" t="str">
            <v>MO143 1B</v>
          </cell>
          <cell r="E412" t="str">
            <v>BW27</v>
          </cell>
          <cell r="F412">
            <v>600</v>
          </cell>
          <cell r="G412">
            <v>600</v>
          </cell>
        </row>
        <row r="413">
          <cell r="B413" t="str">
            <v>LSANZ4670</v>
          </cell>
          <cell r="C413" t="str">
            <v>00704-0207</v>
          </cell>
          <cell r="D413" t="str">
            <v>MO143 1B</v>
          </cell>
          <cell r="E413" t="str">
            <v>SW40</v>
          </cell>
          <cell r="F413">
            <v>600</v>
          </cell>
          <cell r="G413">
            <v>600</v>
          </cell>
        </row>
        <row r="414">
          <cell r="B414" t="str">
            <v>LSE4830</v>
          </cell>
          <cell r="C414" t="str">
            <v>581-06-16</v>
          </cell>
          <cell r="D414" t="str">
            <v>MA503 0A</v>
          </cell>
          <cell r="E414" t="str">
            <v>SW49</v>
          </cell>
          <cell r="F414">
            <v>660</v>
          </cell>
          <cell r="G414">
            <v>660</v>
          </cell>
        </row>
        <row r="415">
          <cell r="B415" t="str">
            <v>LSE4843</v>
          </cell>
          <cell r="C415" t="str">
            <v>581-06-16</v>
          </cell>
          <cell r="D415" t="str">
            <v>MA503 0A</v>
          </cell>
          <cell r="E415" t="str">
            <v>SW49</v>
          </cell>
          <cell r="F415">
            <v>660</v>
          </cell>
          <cell r="G415">
            <v>660</v>
          </cell>
        </row>
        <row r="416">
          <cell r="B416" t="str">
            <v>LSE4844</v>
          </cell>
          <cell r="C416" t="str">
            <v>581-06-02</v>
          </cell>
          <cell r="D416" t="str">
            <v>MA503 0A</v>
          </cell>
          <cell r="E416" t="str">
            <v>RW32</v>
          </cell>
          <cell r="F416">
            <v>660</v>
          </cell>
          <cell r="G416">
            <v>660</v>
          </cell>
        </row>
        <row r="417">
          <cell r="B417" t="str">
            <v>LSE4840</v>
          </cell>
          <cell r="C417" t="str">
            <v>581-06-02</v>
          </cell>
          <cell r="D417" t="str">
            <v>MA503 0A</v>
          </cell>
          <cell r="E417" t="str">
            <v>RW32</v>
          </cell>
          <cell r="F417">
            <v>660</v>
          </cell>
          <cell r="G417">
            <v>660</v>
          </cell>
        </row>
        <row r="418">
          <cell r="B418" t="str">
            <v>LSE4838</v>
          </cell>
          <cell r="C418" t="str">
            <v>581-06-16</v>
          </cell>
          <cell r="D418" t="str">
            <v>MA503 0A</v>
          </cell>
          <cell r="E418" t="str">
            <v>SW49</v>
          </cell>
          <cell r="F418">
            <v>660</v>
          </cell>
          <cell r="G418">
            <v>1320</v>
          </cell>
        </row>
        <row r="419">
          <cell r="B419" t="str">
            <v>LSE4838</v>
          </cell>
          <cell r="C419" t="str">
            <v>581-06-16</v>
          </cell>
          <cell r="D419" t="str">
            <v>MA503 0A</v>
          </cell>
          <cell r="E419" t="str">
            <v>SW49</v>
          </cell>
          <cell r="F419">
            <v>660</v>
          </cell>
        </row>
        <row r="420">
          <cell r="B420" t="str">
            <v>LSE4655 ReCut</v>
          </cell>
          <cell r="C420" t="str">
            <v>581-06-16</v>
          </cell>
          <cell r="D420" t="str">
            <v>MA503 0A</v>
          </cell>
          <cell r="E420" t="str">
            <v>SW49</v>
          </cell>
          <cell r="F420">
            <v>50</v>
          </cell>
          <cell r="G420">
            <v>50</v>
          </cell>
        </row>
        <row r="421">
          <cell r="B421" t="str">
            <v>LSE4835</v>
          </cell>
          <cell r="C421" t="str">
            <v>581-06-16</v>
          </cell>
          <cell r="D421" t="str">
            <v>MA503 0A</v>
          </cell>
          <cell r="E421" t="str">
            <v>SW49</v>
          </cell>
          <cell r="F421">
            <v>660</v>
          </cell>
          <cell r="G421">
            <v>660</v>
          </cell>
        </row>
        <row r="422">
          <cell r="B422" t="str">
            <v>LSE4853</v>
          </cell>
          <cell r="C422" t="str">
            <v>581-06-16</v>
          </cell>
          <cell r="D422" t="str">
            <v>MA503 0A</v>
          </cell>
          <cell r="E422" t="str">
            <v>SW49</v>
          </cell>
          <cell r="F422">
            <v>660</v>
          </cell>
          <cell r="G422">
            <v>5280</v>
          </cell>
        </row>
        <row r="423">
          <cell r="B423" t="str">
            <v>LSE4853</v>
          </cell>
          <cell r="C423" t="str">
            <v>581-06-16</v>
          </cell>
          <cell r="D423" t="str">
            <v>MA503 0A</v>
          </cell>
          <cell r="E423" t="str">
            <v>SW49</v>
          </cell>
          <cell r="F423">
            <v>660</v>
          </cell>
        </row>
        <row r="424">
          <cell r="B424" t="str">
            <v>LSE4853</v>
          </cell>
          <cell r="C424" t="str">
            <v>581-06-16</v>
          </cell>
          <cell r="D424" t="str">
            <v>MA503 0A</v>
          </cell>
          <cell r="E424" t="str">
            <v>SW49</v>
          </cell>
          <cell r="F424">
            <v>660</v>
          </cell>
        </row>
        <row r="425">
          <cell r="B425" t="str">
            <v>LSE4853</v>
          </cell>
          <cell r="C425" t="str">
            <v>581-06-16</v>
          </cell>
          <cell r="D425" t="str">
            <v>MA503 0A</v>
          </cell>
          <cell r="E425" t="str">
            <v>SW49</v>
          </cell>
          <cell r="F425">
            <v>660</v>
          </cell>
        </row>
        <row r="426">
          <cell r="B426" t="str">
            <v>LSE4853</v>
          </cell>
          <cell r="C426" t="str">
            <v>581-06-16</v>
          </cell>
          <cell r="D426" t="str">
            <v>MA503 0A</v>
          </cell>
          <cell r="E426" t="str">
            <v>SW49</v>
          </cell>
          <cell r="F426">
            <v>660</v>
          </cell>
        </row>
        <row r="427">
          <cell r="B427" t="str">
            <v>LSE4853</v>
          </cell>
          <cell r="C427" t="str">
            <v>581-06-16</v>
          </cell>
          <cell r="D427" t="str">
            <v>MA503 0A</v>
          </cell>
          <cell r="E427" t="str">
            <v>SW49</v>
          </cell>
          <cell r="F427">
            <v>660</v>
          </cell>
        </row>
        <row r="428">
          <cell r="B428" t="str">
            <v>LSE4853</v>
          </cell>
          <cell r="C428" t="str">
            <v>581-06-16</v>
          </cell>
          <cell r="D428" t="str">
            <v>MA503 0A</v>
          </cell>
          <cell r="E428" t="str">
            <v>SW49</v>
          </cell>
          <cell r="F428">
            <v>660</v>
          </cell>
        </row>
        <row r="429">
          <cell r="B429" t="str">
            <v>LSE4853</v>
          </cell>
          <cell r="C429" t="str">
            <v>581-06-16</v>
          </cell>
          <cell r="D429" t="str">
            <v>MA503 0A</v>
          </cell>
          <cell r="E429" t="str">
            <v>SW49</v>
          </cell>
          <cell r="F429">
            <v>660</v>
          </cell>
        </row>
        <row r="430">
          <cell r="B430" t="str">
            <v>LSE4855</v>
          </cell>
          <cell r="C430" t="str">
            <v>581-06-02</v>
          </cell>
          <cell r="D430" t="str">
            <v>MA503 0A</v>
          </cell>
          <cell r="E430" t="str">
            <v>RW32</v>
          </cell>
          <cell r="F430">
            <v>660</v>
          </cell>
          <cell r="G430">
            <v>7920</v>
          </cell>
        </row>
        <row r="431">
          <cell r="B431" t="str">
            <v>LSE4855</v>
          </cell>
          <cell r="C431" t="str">
            <v>581-06-02</v>
          </cell>
          <cell r="D431" t="str">
            <v>MA503 0A</v>
          </cell>
          <cell r="E431" t="str">
            <v>RW32</v>
          </cell>
          <cell r="F431">
            <v>660</v>
          </cell>
        </row>
        <row r="432">
          <cell r="B432" t="str">
            <v>LSE4855</v>
          </cell>
          <cell r="C432" t="str">
            <v>581-06-02</v>
          </cell>
          <cell r="D432" t="str">
            <v>MA503 0A</v>
          </cell>
          <cell r="E432" t="str">
            <v>RW32</v>
          </cell>
          <cell r="F432">
            <v>660</v>
          </cell>
        </row>
        <row r="433">
          <cell r="B433" t="str">
            <v>LSE4855</v>
          </cell>
          <cell r="C433" t="str">
            <v>581-06-02</v>
          </cell>
          <cell r="D433" t="str">
            <v>MA503 0A</v>
          </cell>
          <cell r="E433" t="str">
            <v>RW32</v>
          </cell>
          <cell r="F433">
            <v>660</v>
          </cell>
        </row>
        <row r="434">
          <cell r="B434" t="str">
            <v>LSE4855</v>
          </cell>
          <cell r="C434" t="str">
            <v>581-06-02</v>
          </cell>
          <cell r="D434" t="str">
            <v>MA503 0A</v>
          </cell>
          <cell r="E434" t="str">
            <v>RW32</v>
          </cell>
          <cell r="F434">
            <v>660</v>
          </cell>
        </row>
        <row r="435">
          <cell r="B435" t="str">
            <v>LSE4855</v>
          </cell>
          <cell r="C435" t="str">
            <v>581-06-02</v>
          </cell>
          <cell r="D435" t="str">
            <v>MA503 0A</v>
          </cell>
          <cell r="E435" t="str">
            <v>RW32</v>
          </cell>
          <cell r="F435">
            <v>660</v>
          </cell>
        </row>
        <row r="436">
          <cell r="B436" t="str">
            <v>LSE4855</v>
          </cell>
          <cell r="C436" t="str">
            <v>581-06-02</v>
          </cell>
          <cell r="D436" t="str">
            <v>MA503 0A</v>
          </cell>
          <cell r="E436" t="str">
            <v>RW32</v>
          </cell>
          <cell r="F436">
            <v>660</v>
          </cell>
        </row>
        <row r="437">
          <cell r="B437" t="str">
            <v>LSE4855</v>
          </cell>
          <cell r="C437" t="str">
            <v>581-06-02</v>
          </cell>
          <cell r="D437" t="str">
            <v>MA503 0A</v>
          </cell>
          <cell r="E437" t="str">
            <v>RW32</v>
          </cell>
          <cell r="F437">
            <v>660</v>
          </cell>
        </row>
        <row r="438">
          <cell r="B438" t="str">
            <v>LSE4855</v>
          </cell>
          <cell r="C438" t="str">
            <v>581-06-02</v>
          </cell>
          <cell r="D438" t="str">
            <v>MA503 0A</v>
          </cell>
          <cell r="E438" t="str">
            <v>RW32</v>
          </cell>
          <cell r="F438">
            <v>660</v>
          </cell>
        </row>
        <row r="439">
          <cell r="B439" t="str">
            <v>LSE4855</v>
          </cell>
          <cell r="C439" t="str">
            <v>581-06-02</v>
          </cell>
          <cell r="D439" t="str">
            <v>MA503 0A</v>
          </cell>
          <cell r="E439" t="str">
            <v>RW32</v>
          </cell>
          <cell r="F439">
            <v>660</v>
          </cell>
        </row>
        <row r="440">
          <cell r="B440" t="str">
            <v>LSE4855</v>
          </cell>
          <cell r="C440" t="str">
            <v>581-06-02</v>
          </cell>
          <cell r="D440" t="str">
            <v>MA503 0A</v>
          </cell>
          <cell r="E440" t="str">
            <v>RW32</v>
          </cell>
          <cell r="F440">
            <v>660</v>
          </cell>
        </row>
        <row r="441">
          <cell r="B441" t="str">
            <v>LSE4855</v>
          </cell>
          <cell r="C441" t="str">
            <v>581-06-02</v>
          </cell>
          <cell r="D441" t="str">
            <v>MA503 0A</v>
          </cell>
          <cell r="E441" t="str">
            <v>RW32</v>
          </cell>
          <cell r="F441">
            <v>660</v>
          </cell>
        </row>
        <row r="442">
          <cell r="B442" t="str">
            <v>LSE4857</v>
          </cell>
          <cell r="C442" t="str">
            <v>521-02-76</v>
          </cell>
          <cell r="D442" t="str">
            <v>MA362 1A</v>
          </cell>
          <cell r="E442" t="str">
            <v>SB16</v>
          </cell>
          <cell r="F442">
            <v>660</v>
          </cell>
          <cell r="G442">
            <v>660</v>
          </cell>
        </row>
        <row r="443">
          <cell r="B443" t="str">
            <v>LSE4847</v>
          </cell>
          <cell r="C443" t="str">
            <v>521-02-76</v>
          </cell>
          <cell r="D443" t="str">
            <v>MA362 1A</v>
          </cell>
          <cell r="E443" t="str">
            <v>SB16</v>
          </cell>
          <cell r="F443">
            <v>660</v>
          </cell>
          <cell r="G443">
            <v>1980</v>
          </cell>
        </row>
        <row r="445">
          <cell r="B445" t="str">
            <v>LSANZ4671</v>
          </cell>
          <cell r="C445" t="str">
            <v>78500-0201</v>
          </cell>
          <cell r="D445" t="str">
            <v>JA495 0A</v>
          </cell>
          <cell r="E445" t="str">
            <v>RW15</v>
          </cell>
          <cell r="F445">
            <v>180</v>
          </cell>
        </row>
        <row r="446">
          <cell r="B446" t="str">
            <v>LSANZ4671</v>
          </cell>
          <cell r="C446" t="str">
            <v>78500-0201</v>
          </cell>
          <cell r="D446" t="str">
            <v>JA495 0A</v>
          </cell>
          <cell r="E446" t="str">
            <v>RW15</v>
          </cell>
          <cell r="F446">
            <v>186</v>
          </cell>
        </row>
        <row r="447">
          <cell r="B447" t="str">
            <v>LSANZ4710</v>
          </cell>
          <cell r="C447" t="str">
            <v>70500-8580</v>
          </cell>
          <cell r="D447" t="str">
            <v>JA494 0A</v>
          </cell>
          <cell r="E447" t="str">
            <v>SP03</v>
          </cell>
          <cell r="F447">
            <v>240</v>
          </cell>
          <cell r="G447">
            <v>512</v>
          </cell>
        </row>
        <row r="448">
          <cell r="B448" t="str">
            <v>LSANZ4710</v>
          </cell>
          <cell r="C448" t="str">
            <v>70500-8580</v>
          </cell>
          <cell r="D448" t="str">
            <v>JA494 0A</v>
          </cell>
          <cell r="E448" t="str">
            <v>SP03</v>
          </cell>
          <cell r="F448">
            <v>224</v>
          </cell>
        </row>
        <row r="449">
          <cell r="B449" t="str">
            <v>LSANZ4710</v>
          </cell>
          <cell r="C449" t="str">
            <v>70500-8580</v>
          </cell>
          <cell r="D449" t="str">
            <v>JA494 0A</v>
          </cell>
          <cell r="E449" t="str">
            <v>SP03</v>
          </cell>
          <cell r="F449">
            <v>48</v>
          </cell>
        </row>
        <row r="450">
          <cell r="B450" t="str">
            <v>LSANZ4712</v>
          </cell>
          <cell r="C450" t="str">
            <v>78500-8575</v>
          </cell>
          <cell r="D450" t="str">
            <v>JA495 0A</v>
          </cell>
          <cell r="E450" t="str">
            <v>SB30</v>
          </cell>
          <cell r="F450">
            <v>150</v>
          </cell>
          <cell r="G450">
            <v>1190</v>
          </cell>
        </row>
        <row r="451">
          <cell r="B451" t="str">
            <v>LSANZ4712</v>
          </cell>
          <cell r="C451" t="str">
            <v>78500-8575</v>
          </cell>
          <cell r="D451" t="str">
            <v>JA495 0A</v>
          </cell>
          <cell r="E451" t="str">
            <v>SB30</v>
          </cell>
          <cell r="F451">
            <v>150</v>
          </cell>
        </row>
        <row r="452">
          <cell r="B452" t="str">
            <v>LSANZ4712</v>
          </cell>
          <cell r="C452" t="str">
            <v>78500-8575</v>
          </cell>
          <cell r="D452" t="str">
            <v>JA495 0A</v>
          </cell>
          <cell r="E452" t="str">
            <v>SB30</v>
          </cell>
          <cell r="F452">
            <v>150</v>
          </cell>
        </row>
        <row r="453">
          <cell r="B453" t="str">
            <v>LSANZ4712</v>
          </cell>
          <cell r="C453" t="str">
            <v>78500-8575</v>
          </cell>
          <cell r="D453" t="str">
            <v>JA495 0A</v>
          </cell>
          <cell r="E453" t="str">
            <v>SB30</v>
          </cell>
          <cell r="F453">
            <v>150</v>
          </cell>
        </row>
        <row r="454">
          <cell r="B454" t="str">
            <v>LSANZ4712</v>
          </cell>
          <cell r="C454" t="str">
            <v>78500-8575</v>
          </cell>
          <cell r="D454" t="str">
            <v>JA495 0A</v>
          </cell>
          <cell r="E454" t="str">
            <v>SB30</v>
          </cell>
          <cell r="F454">
            <v>200</v>
          </cell>
        </row>
        <row r="455">
          <cell r="B455" t="str">
            <v>LSANZ4712</v>
          </cell>
          <cell r="C455" t="str">
            <v>78500-8575</v>
          </cell>
          <cell r="D455" t="str">
            <v>JA495 0A</v>
          </cell>
          <cell r="E455" t="str">
            <v>SB30</v>
          </cell>
          <cell r="F455">
            <v>240</v>
          </cell>
        </row>
        <row r="456">
          <cell r="B456" t="str">
            <v>LSANZ4713</v>
          </cell>
          <cell r="C456" t="str">
            <v>78500-8580</v>
          </cell>
          <cell r="D456" t="str">
            <v>JA495 0A</v>
          </cell>
          <cell r="E456" t="str">
            <v>SP03</v>
          </cell>
          <cell r="F456">
            <v>240</v>
          </cell>
          <cell r="G456">
            <v>1028</v>
          </cell>
        </row>
        <row r="457">
          <cell r="B457" t="str">
            <v>LSANZ4713</v>
          </cell>
          <cell r="C457" t="str">
            <v>78500-8580</v>
          </cell>
          <cell r="D457" t="str">
            <v>JA495 0A</v>
          </cell>
          <cell r="E457" t="str">
            <v>SP03</v>
          </cell>
          <cell r="F457">
            <v>184</v>
          </cell>
        </row>
        <row r="458">
          <cell r="B458" t="str">
            <v>LSANZ4713</v>
          </cell>
          <cell r="C458" t="str">
            <v>78500-8580</v>
          </cell>
          <cell r="D458" t="str">
            <v>JA495 0A</v>
          </cell>
          <cell r="E458" t="str">
            <v>SP03</v>
          </cell>
          <cell r="F458">
            <v>88</v>
          </cell>
        </row>
        <row r="460">
          <cell r="B460" t="str">
            <v>LSE4697</v>
          </cell>
          <cell r="C460" t="str">
            <v>581-06-16</v>
          </cell>
          <cell r="D460" t="str">
            <v>MA503 0A</v>
          </cell>
          <cell r="E460" t="str">
            <v>SW49</v>
          </cell>
          <cell r="F460">
            <v>25</v>
          </cell>
        </row>
        <row r="461">
          <cell r="B461" t="str">
            <v>LSE4698</v>
          </cell>
          <cell r="C461" t="str">
            <v>581-06-13</v>
          </cell>
          <cell r="D461" t="str">
            <v>MA503 0A</v>
          </cell>
          <cell r="E461" t="str">
            <v>BW40</v>
          </cell>
          <cell r="F461">
            <v>20</v>
          </cell>
        </row>
        <row r="462">
          <cell r="B462" t="str">
            <v>LSE4809</v>
          </cell>
          <cell r="C462" t="str">
            <v>581-06-16</v>
          </cell>
          <cell r="D462" t="str">
            <v>MA503 0A</v>
          </cell>
          <cell r="E462" t="str">
            <v>SW49</v>
          </cell>
          <cell r="F462">
            <v>660</v>
          </cell>
        </row>
        <row r="463">
          <cell r="B463" t="str">
            <v>LSE4809</v>
          </cell>
          <cell r="C463" t="str">
            <v>581-06-16</v>
          </cell>
          <cell r="D463" t="str">
            <v>MA503 0A</v>
          </cell>
          <cell r="E463" t="str">
            <v>SW49</v>
          </cell>
          <cell r="F463">
            <v>660</v>
          </cell>
        </row>
        <row r="464">
          <cell r="B464" t="str">
            <v>LSE4809</v>
          </cell>
          <cell r="C464" t="str">
            <v>581-06-16</v>
          </cell>
          <cell r="D464" t="str">
            <v>MA503 0A</v>
          </cell>
          <cell r="E464" t="str">
            <v>SW49</v>
          </cell>
          <cell r="F464">
            <v>660</v>
          </cell>
        </row>
        <row r="465">
          <cell r="B465" t="str">
            <v>LSE4810</v>
          </cell>
          <cell r="C465" t="str">
            <v>581-06-02</v>
          </cell>
          <cell r="D465" t="str">
            <v>MA503 0A</v>
          </cell>
          <cell r="E465" t="str">
            <v>RW32</v>
          </cell>
          <cell r="F465">
            <v>660</v>
          </cell>
        </row>
        <row r="466">
          <cell r="B466" t="str">
            <v>LSE4810</v>
          </cell>
          <cell r="C466" t="str">
            <v>581-06-02</v>
          </cell>
          <cell r="D466" t="str">
            <v>MA503 0A</v>
          </cell>
          <cell r="E466" t="str">
            <v>RW32</v>
          </cell>
          <cell r="F466">
            <v>660</v>
          </cell>
        </row>
        <row r="467">
          <cell r="B467" t="str">
            <v>LSE4810</v>
          </cell>
          <cell r="C467" t="str">
            <v>581-06-02</v>
          </cell>
          <cell r="D467" t="str">
            <v>MA503 0A</v>
          </cell>
          <cell r="E467" t="str">
            <v>RW32</v>
          </cell>
          <cell r="F467">
            <v>660</v>
          </cell>
        </row>
        <row r="468">
          <cell r="B468" t="str">
            <v>LSE4810</v>
          </cell>
          <cell r="C468" t="str">
            <v>581-06-02</v>
          </cell>
          <cell r="D468" t="str">
            <v>MA503 0A</v>
          </cell>
          <cell r="E468" t="str">
            <v>RW32</v>
          </cell>
          <cell r="F468">
            <v>660</v>
          </cell>
        </row>
        <row r="470">
          <cell r="B470" t="str">
            <v>LSANZ4671</v>
          </cell>
          <cell r="C470" t="str">
            <v>78500-0201</v>
          </cell>
          <cell r="D470" t="str">
            <v>JA495 0A</v>
          </cell>
          <cell r="E470" t="str">
            <v>RW15</v>
          </cell>
          <cell r="F470">
            <v>128</v>
          </cell>
        </row>
        <row r="471">
          <cell r="B471" t="str">
            <v>LSANZ4671</v>
          </cell>
          <cell r="C471" t="str">
            <v>78500-0201</v>
          </cell>
          <cell r="D471" t="str">
            <v>JA495 0A</v>
          </cell>
          <cell r="E471" t="str">
            <v>RW15</v>
          </cell>
          <cell r="F471">
            <v>64</v>
          </cell>
        </row>
        <row r="473">
          <cell r="B473" t="str">
            <v>LSANZ4714</v>
          </cell>
          <cell r="C473" t="str">
            <v>00504-0207</v>
          </cell>
          <cell r="D473" t="str">
            <v>MA381 1A</v>
          </cell>
          <cell r="E473" t="str">
            <v>SW28</v>
          </cell>
          <cell r="F473">
            <v>660</v>
          </cell>
          <cell r="G473">
            <v>4020</v>
          </cell>
        </row>
        <row r="474">
          <cell r="B474" t="str">
            <v>LSANZ4714</v>
          </cell>
          <cell r="C474" t="str">
            <v>00504-0207</v>
          </cell>
          <cell r="D474" t="str">
            <v>MA381 1A</v>
          </cell>
          <cell r="E474" t="str">
            <v>SW28</v>
          </cell>
          <cell r="F474">
            <v>660</v>
          </cell>
        </row>
        <row r="475">
          <cell r="B475" t="str">
            <v>LSANZ4714</v>
          </cell>
          <cell r="C475" t="str">
            <v>00504-0207</v>
          </cell>
          <cell r="D475" t="str">
            <v>MA381 1A</v>
          </cell>
          <cell r="E475" t="str">
            <v>SW28</v>
          </cell>
          <cell r="F475">
            <v>660</v>
          </cell>
        </row>
        <row r="476">
          <cell r="B476" t="str">
            <v>CAR2251B</v>
          </cell>
          <cell r="C476" t="str">
            <v>704 PB</v>
          </cell>
          <cell r="D476" t="str">
            <v>MB480 0A</v>
          </cell>
          <cell r="E476" t="str">
            <v>Rigid</v>
          </cell>
          <cell r="F476">
            <v>72</v>
          </cell>
          <cell r="G476">
            <v>3794</v>
          </cell>
        </row>
        <row r="477">
          <cell r="B477" t="str">
            <v>CAR2251B</v>
          </cell>
          <cell r="C477" t="str">
            <v>704 PB</v>
          </cell>
          <cell r="D477" t="str">
            <v>MB480 0A</v>
          </cell>
          <cell r="E477" t="str">
            <v>Rigid</v>
          </cell>
          <cell r="F477">
            <v>600</v>
          </cell>
        </row>
        <row r="478">
          <cell r="B478" t="str">
            <v>CAR2251B</v>
          </cell>
          <cell r="C478" t="str">
            <v>704 PB</v>
          </cell>
          <cell r="D478" t="str">
            <v>MB480 0A</v>
          </cell>
          <cell r="E478" t="str">
            <v>Rigid</v>
          </cell>
          <cell r="F478">
            <v>600</v>
          </cell>
        </row>
        <row r="479">
          <cell r="B479" t="str">
            <v>CAR2251B</v>
          </cell>
          <cell r="C479" t="str">
            <v>704 PB</v>
          </cell>
          <cell r="D479" t="str">
            <v>MB480 0A</v>
          </cell>
          <cell r="E479" t="str">
            <v>Rigid</v>
          </cell>
          <cell r="F479">
            <v>600</v>
          </cell>
        </row>
        <row r="480">
          <cell r="B480" t="str">
            <v>CAR2251B</v>
          </cell>
          <cell r="C480" t="str">
            <v>704 PB</v>
          </cell>
          <cell r="D480" t="str">
            <v>MB480 0A</v>
          </cell>
          <cell r="E480" t="str">
            <v>Rigid</v>
          </cell>
          <cell r="F480">
            <v>620</v>
          </cell>
        </row>
        <row r="481">
          <cell r="B481" t="str">
            <v>CAR2251B</v>
          </cell>
          <cell r="C481" t="str">
            <v>704 PB</v>
          </cell>
          <cell r="D481" t="str">
            <v>MB480 0A</v>
          </cell>
          <cell r="E481" t="str">
            <v>Rigid</v>
          </cell>
          <cell r="F481">
            <v>620</v>
          </cell>
        </row>
        <row r="482">
          <cell r="B482" t="str">
            <v>CAR2251B</v>
          </cell>
          <cell r="C482" t="str">
            <v>704 PB</v>
          </cell>
          <cell r="D482" t="str">
            <v>MB480 0A</v>
          </cell>
          <cell r="E482" t="str">
            <v>Rigid</v>
          </cell>
          <cell r="F482">
            <v>682</v>
          </cell>
        </row>
        <row r="483">
          <cell r="B483" t="str">
            <v>SR285A Recut</v>
          </cell>
          <cell r="C483" t="str">
            <v>3173 Bootcut</v>
          </cell>
          <cell r="D483" t="str">
            <v>MA506 0A</v>
          </cell>
          <cell r="E483" t="str">
            <v>SP06</v>
          </cell>
          <cell r="F483">
            <v>76</v>
          </cell>
          <cell r="G483">
            <v>76</v>
          </cell>
        </row>
        <row r="484">
          <cell r="B484" t="str">
            <v>CAR2252</v>
          </cell>
          <cell r="C484" t="str">
            <v>710 PB</v>
          </cell>
          <cell r="D484" t="str">
            <v>MB204 1B</v>
          </cell>
          <cell r="E484" t="str">
            <v>Rigid</v>
          </cell>
          <cell r="F484">
            <v>720</v>
          </cell>
        </row>
        <row r="485">
          <cell r="B485" t="str">
            <v>CAR2252</v>
          </cell>
          <cell r="C485" t="str">
            <v>710 PB</v>
          </cell>
          <cell r="D485" t="str">
            <v>MB204 1B</v>
          </cell>
          <cell r="E485" t="str">
            <v>Rigid</v>
          </cell>
          <cell r="F485">
            <v>744</v>
          </cell>
        </row>
        <row r="486">
          <cell r="B486" t="str">
            <v>CAR2252</v>
          </cell>
          <cell r="C486" t="str">
            <v>710 PB</v>
          </cell>
          <cell r="D486" t="str">
            <v>MB204 1B</v>
          </cell>
          <cell r="E486" t="str">
            <v>Rigid</v>
          </cell>
          <cell r="F486">
            <v>744</v>
          </cell>
        </row>
        <row r="487">
          <cell r="B487" t="str">
            <v>CAR2252</v>
          </cell>
          <cell r="C487" t="str">
            <v>710 PB</v>
          </cell>
          <cell r="D487" t="str">
            <v>MB204 1B</v>
          </cell>
          <cell r="E487" t="str">
            <v>Rigid</v>
          </cell>
          <cell r="F487">
            <v>540</v>
          </cell>
        </row>
        <row r="488">
          <cell r="B488" t="str">
            <v>CAR2249</v>
          </cell>
          <cell r="C488" t="str">
            <v>704 PB</v>
          </cell>
          <cell r="D488" t="str">
            <v>MA480 0A</v>
          </cell>
          <cell r="E488" t="str">
            <v>Rigid</v>
          </cell>
          <cell r="F488">
            <v>60</v>
          </cell>
          <cell r="G488">
            <v>4998</v>
          </cell>
        </row>
        <row r="489">
          <cell r="B489" t="str">
            <v>CAR2249</v>
          </cell>
          <cell r="C489" t="str">
            <v>704 PB</v>
          </cell>
          <cell r="D489" t="str">
            <v>MA480 0A</v>
          </cell>
          <cell r="E489" t="str">
            <v>Rigid</v>
          </cell>
          <cell r="F489">
            <v>660</v>
          </cell>
        </row>
        <row r="490">
          <cell r="B490" t="str">
            <v>CAR2249</v>
          </cell>
          <cell r="C490" t="str">
            <v>704 PB</v>
          </cell>
          <cell r="D490" t="str">
            <v>MA480 0A</v>
          </cell>
          <cell r="E490" t="str">
            <v>Rigid</v>
          </cell>
          <cell r="F490">
            <v>660</v>
          </cell>
        </row>
        <row r="492">
          <cell r="B492" t="str">
            <v>LSANZ4714</v>
          </cell>
          <cell r="C492" t="str">
            <v>00504-0207</v>
          </cell>
          <cell r="D492" t="str">
            <v>MA381 1A</v>
          </cell>
          <cell r="E492" t="str">
            <v>SW28</v>
          </cell>
          <cell r="F492">
            <v>720</v>
          </cell>
        </row>
        <row r="493">
          <cell r="B493" t="str">
            <v>CAR2250B</v>
          </cell>
          <cell r="C493" t="str">
            <v>710 PB</v>
          </cell>
          <cell r="D493" t="str">
            <v>MB204 1B</v>
          </cell>
          <cell r="E493" t="str">
            <v>Rigid</v>
          </cell>
          <cell r="F493">
            <v>140</v>
          </cell>
          <cell r="G493">
            <v>8660</v>
          </cell>
        </row>
        <row r="494">
          <cell r="B494" t="str">
            <v>CAR2250B</v>
          </cell>
          <cell r="C494" t="str">
            <v>710 PB</v>
          </cell>
          <cell r="D494" t="str">
            <v>MB204 1B</v>
          </cell>
          <cell r="E494" t="str">
            <v>Rigid</v>
          </cell>
          <cell r="F494">
            <v>600</v>
          </cell>
        </row>
        <row r="495">
          <cell r="B495" t="str">
            <v>CAR2250B</v>
          </cell>
          <cell r="C495" t="str">
            <v>710 PB</v>
          </cell>
          <cell r="D495" t="str">
            <v>MB204 1B</v>
          </cell>
          <cell r="E495" t="str">
            <v>Rigid</v>
          </cell>
          <cell r="F495">
            <v>600</v>
          </cell>
        </row>
        <row r="496">
          <cell r="B496" t="str">
            <v>CAR2250B</v>
          </cell>
          <cell r="C496" t="str">
            <v>710 PB</v>
          </cell>
          <cell r="D496" t="str">
            <v>MB204 1B</v>
          </cell>
          <cell r="E496" t="str">
            <v>Rigid</v>
          </cell>
          <cell r="F496">
            <v>600</v>
          </cell>
        </row>
        <row r="497">
          <cell r="B497" t="str">
            <v>CAR2250B</v>
          </cell>
          <cell r="C497" t="str">
            <v>710 PB</v>
          </cell>
          <cell r="D497" t="str">
            <v>MB204 1B</v>
          </cell>
          <cell r="E497" t="str">
            <v>Rigid</v>
          </cell>
          <cell r="F497">
            <v>600</v>
          </cell>
        </row>
        <row r="498">
          <cell r="B498" t="str">
            <v>CAR2250B</v>
          </cell>
          <cell r="C498" t="str">
            <v>710 PB</v>
          </cell>
          <cell r="D498" t="str">
            <v>MB204 1B</v>
          </cell>
          <cell r="E498" t="str">
            <v>Rigid</v>
          </cell>
          <cell r="F498">
            <v>600</v>
          </cell>
        </row>
        <row r="499">
          <cell r="B499" t="str">
            <v>CAR2250B</v>
          </cell>
          <cell r="C499" t="str">
            <v>710 PB</v>
          </cell>
          <cell r="D499" t="str">
            <v>MB204 1B</v>
          </cell>
          <cell r="E499" t="str">
            <v>Rigid</v>
          </cell>
          <cell r="F499">
            <v>620</v>
          </cell>
        </row>
        <row r="500">
          <cell r="B500" t="str">
            <v>CAR2250B</v>
          </cell>
          <cell r="C500" t="str">
            <v>710 PB</v>
          </cell>
          <cell r="D500" t="str">
            <v>MB204 1B</v>
          </cell>
          <cell r="E500" t="str">
            <v>Rigid</v>
          </cell>
          <cell r="F500">
            <v>620</v>
          </cell>
        </row>
        <row r="501">
          <cell r="B501" t="str">
            <v>CAR2250B</v>
          </cell>
          <cell r="C501" t="str">
            <v>710 PB</v>
          </cell>
          <cell r="D501" t="str">
            <v>MB204 1B</v>
          </cell>
          <cell r="E501" t="str">
            <v>Rigid</v>
          </cell>
          <cell r="F501">
            <v>620</v>
          </cell>
        </row>
        <row r="502">
          <cell r="B502" t="str">
            <v>CAR2250B</v>
          </cell>
          <cell r="C502" t="str">
            <v>710 PB</v>
          </cell>
          <cell r="D502" t="str">
            <v>MB204 1B</v>
          </cell>
          <cell r="E502" t="str">
            <v>Rigid</v>
          </cell>
          <cell r="F502">
            <v>620</v>
          </cell>
        </row>
        <row r="503">
          <cell r="B503" t="str">
            <v>CAR2250B</v>
          </cell>
          <cell r="C503" t="str">
            <v>710 PB</v>
          </cell>
          <cell r="D503" t="str">
            <v>MB204 1B</v>
          </cell>
          <cell r="E503" t="str">
            <v>Rigid</v>
          </cell>
          <cell r="F503">
            <v>620</v>
          </cell>
        </row>
        <row r="504">
          <cell r="B504" t="str">
            <v>CAR2250B</v>
          </cell>
          <cell r="C504" t="str">
            <v>710 PB</v>
          </cell>
          <cell r="D504" t="str">
            <v>MB204 1B</v>
          </cell>
          <cell r="E504" t="str">
            <v>Rigid</v>
          </cell>
          <cell r="F504">
            <v>600</v>
          </cell>
        </row>
        <row r="505">
          <cell r="B505" t="str">
            <v>CAR2250B</v>
          </cell>
          <cell r="C505" t="str">
            <v>710 PB</v>
          </cell>
          <cell r="D505" t="str">
            <v>MB204 1B</v>
          </cell>
          <cell r="E505" t="str">
            <v>Rigid</v>
          </cell>
          <cell r="F505">
            <v>600</v>
          </cell>
        </row>
        <row r="506">
          <cell r="B506" t="str">
            <v>CAR2250B</v>
          </cell>
          <cell r="C506" t="str">
            <v>710 PB</v>
          </cell>
          <cell r="D506" t="str">
            <v>MB204 1B</v>
          </cell>
          <cell r="E506" t="str">
            <v>Rigid</v>
          </cell>
          <cell r="F506">
            <v>620</v>
          </cell>
        </row>
        <row r="507">
          <cell r="B507" t="str">
            <v>CAR2250B</v>
          </cell>
          <cell r="C507" t="str">
            <v>710 PB</v>
          </cell>
          <cell r="D507" t="str">
            <v>MB204 1B</v>
          </cell>
          <cell r="E507" t="str">
            <v>Rigid</v>
          </cell>
          <cell r="F507">
            <v>600</v>
          </cell>
        </row>
        <row r="508">
          <cell r="B508" t="str">
            <v>CAR2252</v>
          </cell>
          <cell r="C508" t="str">
            <v>710 PB</v>
          </cell>
          <cell r="D508" t="str">
            <v>MB204 1B</v>
          </cell>
          <cell r="E508" t="str">
            <v>Rigid</v>
          </cell>
          <cell r="F508">
            <v>100</v>
          </cell>
          <cell r="G508">
            <v>18330</v>
          </cell>
        </row>
        <row r="509">
          <cell r="B509" t="str">
            <v>CAR2252</v>
          </cell>
          <cell r="C509" t="str">
            <v>710 PB</v>
          </cell>
          <cell r="D509" t="str">
            <v>MB204 1B</v>
          </cell>
          <cell r="E509" t="str">
            <v>Rigid</v>
          </cell>
          <cell r="F509">
            <v>660</v>
          </cell>
        </row>
        <row r="510">
          <cell r="B510" t="str">
            <v>CAR2252</v>
          </cell>
          <cell r="C510" t="str">
            <v>710 PB</v>
          </cell>
          <cell r="D510" t="str">
            <v>MB204 1B</v>
          </cell>
          <cell r="E510" t="str">
            <v>Rigid</v>
          </cell>
          <cell r="F510">
            <v>660</v>
          </cell>
        </row>
        <row r="511">
          <cell r="B511" t="str">
            <v>CAR2252</v>
          </cell>
          <cell r="C511" t="str">
            <v>710 PB</v>
          </cell>
          <cell r="D511" t="str">
            <v>MB204 1B</v>
          </cell>
          <cell r="E511" t="str">
            <v>Rigid</v>
          </cell>
          <cell r="F511">
            <v>660</v>
          </cell>
        </row>
        <row r="512">
          <cell r="B512" t="str">
            <v>CAR2252</v>
          </cell>
          <cell r="C512" t="str">
            <v>710 PB</v>
          </cell>
          <cell r="D512" t="str">
            <v>MB204 1B</v>
          </cell>
          <cell r="E512" t="str">
            <v>Rigid</v>
          </cell>
          <cell r="F512">
            <v>660</v>
          </cell>
        </row>
        <row r="513">
          <cell r="B513" t="str">
            <v>CAR2252</v>
          </cell>
          <cell r="C513" t="str">
            <v>710 PB</v>
          </cell>
          <cell r="D513" t="str">
            <v>MB204 1B</v>
          </cell>
          <cell r="E513" t="str">
            <v>Rigid</v>
          </cell>
          <cell r="F513">
            <v>660</v>
          </cell>
        </row>
        <row r="514">
          <cell r="B514" t="str">
            <v>CAR2252</v>
          </cell>
          <cell r="C514" t="str">
            <v>710 PB</v>
          </cell>
          <cell r="D514" t="str">
            <v>MB204 1B</v>
          </cell>
          <cell r="E514" t="str">
            <v>Rigid</v>
          </cell>
          <cell r="F514">
            <v>660</v>
          </cell>
        </row>
        <row r="515">
          <cell r="B515" t="str">
            <v>CAR2252</v>
          </cell>
          <cell r="C515" t="str">
            <v>710 PB</v>
          </cell>
          <cell r="D515" t="str">
            <v>MB204 1B</v>
          </cell>
          <cell r="E515" t="str">
            <v>Rigid</v>
          </cell>
          <cell r="F515">
            <v>660</v>
          </cell>
        </row>
        <row r="516">
          <cell r="B516" t="str">
            <v>CAR2252</v>
          </cell>
          <cell r="C516" t="str">
            <v>710 PB</v>
          </cell>
          <cell r="D516" t="str">
            <v>MB204 1B</v>
          </cell>
          <cell r="E516" t="str">
            <v>Rigid</v>
          </cell>
          <cell r="F516">
            <v>660</v>
          </cell>
        </row>
        <row r="517">
          <cell r="B517" t="str">
            <v>CAR2252</v>
          </cell>
          <cell r="C517" t="str">
            <v>710 PB</v>
          </cell>
          <cell r="D517" t="str">
            <v>MB204 1B</v>
          </cell>
          <cell r="E517" t="str">
            <v>Rigid</v>
          </cell>
          <cell r="F517">
            <v>660</v>
          </cell>
        </row>
        <row r="518">
          <cell r="B518" t="str">
            <v>CAR2252</v>
          </cell>
          <cell r="C518" t="str">
            <v>710 PB</v>
          </cell>
          <cell r="D518" t="str">
            <v>MB204 1B</v>
          </cell>
          <cell r="E518" t="str">
            <v>Rigid</v>
          </cell>
          <cell r="F518">
            <v>660</v>
          </cell>
        </row>
        <row r="519">
          <cell r="B519" t="str">
            <v>CAR2252</v>
          </cell>
          <cell r="C519" t="str">
            <v>710 PB</v>
          </cell>
          <cell r="D519" t="str">
            <v>MB204 1B</v>
          </cell>
          <cell r="E519" t="str">
            <v>Rigid</v>
          </cell>
          <cell r="F519">
            <v>660</v>
          </cell>
        </row>
        <row r="520">
          <cell r="B520" t="str">
            <v>CAR2252</v>
          </cell>
          <cell r="C520" t="str">
            <v>710 PB</v>
          </cell>
          <cell r="D520" t="str">
            <v>MB204 1B</v>
          </cell>
          <cell r="E520" t="str">
            <v>Rigid</v>
          </cell>
          <cell r="F520">
            <v>682</v>
          </cell>
        </row>
        <row r="521">
          <cell r="B521" t="str">
            <v>CAR2252</v>
          </cell>
          <cell r="C521" t="str">
            <v>710 PB</v>
          </cell>
          <cell r="D521" t="str">
            <v>MB204 1B</v>
          </cell>
          <cell r="E521" t="str">
            <v>Rigid</v>
          </cell>
          <cell r="F521">
            <v>682</v>
          </cell>
        </row>
        <row r="522">
          <cell r="B522" t="str">
            <v>CAR2252</v>
          </cell>
          <cell r="C522" t="str">
            <v>710 PB</v>
          </cell>
          <cell r="D522" t="str">
            <v>MB204 1B</v>
          </cell>
          <cell r="E522" t="str">
            <v>Rigid</v>
          </cell>
          <cell r="F522">
            <v>682</v>
          </cell>
        </row>
        <row r="523">
          <cell r="B523" t="str">
            <v>CAR2252</v>
          </cell>
          <cell r="C523" t="str">
            <v>710 PB</v>
          </cell>
          <cell r="D523" t="str">
            <v>MB204 1B</v>
          </cell>
          <cell r="E523" t="str">
            <v>Rigid</v>
          </cell>
          <cell r="F523">
            <v>682</v>
          </cell>
        </row>
        <row r="524">
          <cell r="B524" t="str">
            <v>CAR2252</v>
          </cell>
          <cell r="C524" t="str">
            <v>710 PB</v>
          </cell>
          <cell r="D524" t="str">
            <v>MB204 1B</v>
          </cell>
          <cell r="E524" t="str">
            <v>Rigid</v>
          </cell>
          <cell r="F524">
            <v>682</v>
          </cell>
        </row>
        <row r="525">
          <cell r="B525" t="str">
            <v>CAR2252</v>
          </cell>
          <cell r="C525" t="str">
            <v>710 PB</v>
          </cell>
          <cell r="D525" t="str">
            <v>MB204 1B</v>
          </cell>
          <cell r="E525" t="str">
            <v>Rigid</v>
          </cell>
          <cell r="F525">
            <v>682</v>
          </cell>
        </row>
        <row r="526">
          <cell r="B526" t="str">
            <v>CAR2252</v>
          </cell>
          <cell r="C526" t="str">
            <v>710 PB</v>
          </cell>
          <cell r="D526" t="str">
            <v>MB204 1B</v>
          </cell>
          <cell r="E526" t="str">
            <v>Rigid</v>
          </cell>
          <cell r="F526">
            <v>682</v>
          </cell>
        </row>
        <row r="527">
          <cell r="B527" t="str">
            <v>CAR2252</v>
          </cell>
          <cell r="C527" t="str">
            <v>710 PB</v>
          </cell>
          <cell r="D527" t="str">
            <v>MB204 1B</v>
          </cell>
          <cell r="E527" t="str">
            <v>Rigid</v>
          </cell>
          <cell r="F527">
            <v>682</v>
          </cell>
        </row>
        <row r="528">
          <cell r="B528" t="str">
            <v>CAR2252</v>
          </cell>
          <cell r="C528" t="str">
            <v>710 PB</v>
          </cell>
          <cell r="D528" t="str">
            <v>MB204 1B</v>
          </cell>
          <cell r="E528" t="str">
            <v>Rigid</v>
          </cell>
          <cell r="F528">
            <v>682</v>
          </cell>
        </row>
        <row r="529">
          <cell r="B529" t="str">
            <v>CAR2252</v>
          </cell>
          <cell r="C529" t="str">
            <v>710 PB</v>
          </cell>
          <cell r="D529" t="str">
            <v>MB204 1B</v>
          </cell>
          <cell r="E529" t="str">
            <v>Rigid</v>
          </cell>
          <cell r="F529">
            <v>682</v>
          </cell>
        </row>
        <row r="530">
          <cell r="B530" t="str">
            <v>CAR2252</v>
          </cell>
          <cell r="C530" t="str">
            <v>710 PB</v>
          </cell>
          <cell r="D530" t="str">
            <v>MB204 1B</v>
          </cell>
          <cell r="E530" t="str">
            <v>Rigid</v>
          </cell>
          <cell r="F530">
            <v>682</v>
          </cell>
        </row>
        <row r="531">
          <cell r="B531" t="str">
            <v>CAR2252</v>
          </cell>
          <cell r="C531" t="str">
            <v>710 PB</v>
          </cell>
          <cell r="D531" t="str">
            <v>MB204 1B</v>
          </cell>
          <cell r="E531" t="str">
            <v>Rigid</v>
          </cell>
          <cell r="F531">
            <v>720</v>
          </cell>
        </row>
        <row r="532">
          <cell r="B532" t="str">
            <v>LSANZ4721</v>
          </cell>
          <cell r="C532" t="str">
            <v>00504-0207</v>
          </cell>
          <cell r="D532" t="str">
            <v>MA381 1A</v>
          </cell>
          <cell r="E532" t="str">
            <v>SW28</v>
          </cell>
          <cell r="F532">
            <v>600</v>
          </cell>
          <cell r="G532">
            <v>3000</v>
          </cell>
        </row>
        <row r="533">
          <cell r="B533" t="str">
            <v>LSANZ4721</v>
          </cell>
          <cell r="C533" t="str">
            <v>00504-0207</v>
          </cell>
          <cell r="D533" t="str">
            <v>MA381 1A</v>
          </cell>
          <cell r="E533" t="str">
            <v>SW28</v>
          </cell>
          <cell r="F533">
            <v>600</v>
          </cell>
        </row>
        <row r="534">
          <cell r="B534" t="str">
            <v>LSANZ4721</v>
          </cell>
          <cell r="C534" t="str">
            <v>00504-0207</v>
          </cell>
          <cell r="D534" t="str">
            <v>MA381 1A</v>
          </cell>
          <cell r="E534" t="str">
            <v>SW28</v>
          </cell>
          <cell r="F534">
            <v>600</v>
          </cell>
        </row>
        <row r="535">
          <cell r="B535" t="str">
            <v>LSANZ4721</v>
          </cell>
          <cell r="C535" t="str">
            <v>00504-0207</v>
          </cell>
          <cell r="D535" t="str">
            <v>MA381 1A</v>
          </cell>
          <cell r="E535" t="str">
            <v>SW28</v>
          </cell>
          <cell r="F535">
            <v>600</v>
          </cell>
        </row>
        <row r="536">
          <cell r="B536" t="str">
            <v>LSANZ4721</v>
          </cell>
          <cell r="C536" t="str">
            <v>00504-0207</v>
          </cell>
          <cell r="D536" t="str">
            <v>MA381 1A</v>
          </cell>
          <cell r="E536" t="str">
            <v>SW28</v>
          </cell>
          <cell r="F536">
            <v>600</v>
          </cell>
        </row>
        <row r="537">
          <cell r="B537" t="str">
            <v>LSANZ4717</v>
          </cell>
          <cell r="C537" t="str">
            <v>00502-0313</v>
          </cell>
          <cell r="D537" t="str">
            <v>MA391 1A</v>
          </cell>
          <cell r="E537" t="str">
            <v>TW11</v>
          </cell>
          <cell r="F537">
            <v>682</v>
          </cell>
          <cell r="G537">
            <v>1860</v>
          </cell>
        </row>
        <row r="538">
          <cell r="B538" t="str">
            <v>LSANZ4717</v>
          </cell>
          <cell r="C538" t="str">
            <v>00502-0313</v>
          </cell>
          <cell r="D538" t="str">
            <v>MA391 1A</v>
          </cell>
          <cell r="E538" t="str">
            <v>TW11</v>
          </cell>
          <cell r="F538">
            <v>682</v>
          </cell>
        </row>
        <row r="539">
          <cell r="B539" t="str">
            <v>LSANZ4717</v>
          </cell>
          <cell r="C539" t="str">
            <v>00502-0313</v>
          </cell>
          <cell r="D539" t="str">
            <v>MA391 1A</v>
          </cell>
          <cell r="E539" t="str">
            <v>TW11</v>
          </cell>
          <cell r="F539">
            <v>496</v>
          </cell>
        </row>
        <row r="540">
          <cell r="B540" t="str">
            <v>LSANZ4724</v>
          </cell>
          <cell r="C540" t="str">
            <v>00502-0313</v>
          </cell>
          <cell r="D540" t="str">
            <v>MA391 1A</v>
          </cell>
          <cell r="E540" t="str">
            <v>TW11</v>
          </cell>
          <cell r="F540">
            <v>620</v>
          </cell>
          <cell r="G540">
            <v>992</v>
          </cell>
        </row>
        <row r="541">
          <cell r="B541" t="str">
            <v>LSANZ4724</v>
          </cell>
          <cell r="C541" t="str">
            <v>00502-0313</v>
          </cell>
          <cell r="D541" t="str">
            <v>MA391 1A</v>
          </cell>
          <cell r="E541" t="str">
            <v>TW11</v>
          </cell>
          <cell r="F541">
            <v>372</v>
          </cell>
        </row>
        <row r="543">
          <cell r="B543" t="str">
            <v>LSE4833</v>
          </cell>
          <cell r="C543" t="str">
            <v>582-06-02</v>
          </cell>
          <cell r="D543" t="str">
            <v>MA473 0B</v>
          </cell>
          <cell r="E543" t="str">
            <v>RW32</v>
          </cell>
          <cell r="F543">
            <v>660</v>
          </cell>
        </row>
        <row r="544">
          <cell r="B544" t="str">
            <v>LSE4833</v>
          </cell>
          <cell r="C544" t="str">
            <v>582-06-02</v>
          </cell>
          <cell r="D544" t="str">
            <v>MA473 0B</v>
          </cell>
          <cell r="E544" t="str">
            <v>RW32</v>
          </cell>
          <cell r="F544">
            <v>660</v>
          </cell>
        </row>
        <row r="545">
          <cell r="B545" t="str">
            <v>LSE4871</v>
          </cell>
          <cell r="C545" t="str">
            <v>582-06-02</v>
          </cell>
          <cell r="D545" t="str">
            <v>MA473 0B</v>
          </cell>
          <cell r="E545" t="str">
            <v>RW32</v>
          </cell>
          <cell r="F545">
            <v>660</v>
          </cell>
          <cell r="G545">
            <v>2640</v>
          </cell>
        </row>
        <row r="546">
          <cell r="B546" t="str">
            <v>LSE4871</v>
          </cell>
          <cell r="C546" t="str">
            <v>582-06-02</v>
          </cell>
          <cell r="D546" t="str">
            <v>MA473 0B</v>
          </cell>
          <cell r="E546" t="str">
            <v>RW32</v>
          </cell>
          <cell r="F546">
            <v>660</v>
          </cell>
        </row>
        <row r="547">
          <cell r="B547" t="str">
            <v>LSE4871</v>
          </cell>
          <cell r="C547" t="str">
            <v>582-06-02</v>
          </cell>
          <cell r="D547" t="str">
            <v>MA473 0B</v>
          </cell>
          <cell r="E547" t="str">
            <v>RW32</v>
          </cell>
          <cell r="F547">
            <v>660</v>
          </cell>
        </row>
        <row r="548">
          <cell r="B548" t="str">
            <v>LSE4871</v>
          </cell>
          <cell r="C548" t="str">
            <v>582-06-02</v>
          </cell>
          <cell r="D548" t="str">
            <v>MA473 0B</v>
          </cell>
          <cell r="E548" t="str">
            <v>RW32</v>
          </cell>
          <cell r="F548">
            <v>660</v>
          </cell>
        </row>
        <row r="549">
          <cell r="B549" t="str">
            <v>LSE4858</v>
          </cell>
          <cell r="C549" t="str">
            <v>581-06-16</v>
          </cell>
          <cell r="D549" t="str">
            <v>MA503 0A</v>
          </cell>
          <cell r="E549" t="str">
            <v>SW49</v>
          </cell>
          <cell r="F549">
            <v>660</v>
          </cell>
          <cell r="G549">
            <v>1980</v>
          </cell>
        </row>
        <row r="550">
          <cell r="B550" t="str">
            <v>LSE4858</v>
          </cell>
          <cell r="C550" t="str">
            <v>581-06-16</v>
          </cell>
          <cell r="D550" t="str">
            <v>MA503 0A</v>
          </cell>
          <cell r="E550" t="str">
            <v>SW49</v>
          </cell>
          <cell r="F550">
            <v>660</v>
          </cell>
        </row>
        <row r="551">
          <cell r="B551" t="str">
            <v>LSE4858</v>
          </cell>
          <cell r="C551" t="str">
            <v>581-06-16</v>
          </cell>
          <cell r="D551" t="str">
            <v>MA503 0A</v>
          </cell>
          <cell r="E551" t="str">
            <v>SW49</v>
          </cell>
          <cell r="F551">
            <v>660</v>
          </cell>
        </row>
        <row r="552">
          <cell r="B552" t="str">
            <v>LSE4861</v>
          </cell>
          <cell r="C552" t="str">
            <v>581-06-16</v>
          </cell>
          <cell r="D552" t="str">
            <v>MA503 0A</v>
          </cell>
          <cell r="E552" t="str">
            <v>SW49</v>
          </cell>
          <cell r="F552">
            <v>660</v>
          </cell>
          <cell r="G552">
            <v>660</v>
          </cell>
        </row>
        <row r="553">
          <cell r="B553" t="str">
            <v>LSE4883</v>
          </cell>
          <cell r="C553" t="str">
            <v>581-06-16</v>
          </cell>
          <cell r="D553" t="str">
            <v>MA503 0A</v>
          </cell>
          <cell r="E553" t="str">
            <v>SW49</v>
          </cell>
          <cell r="F553">
            <v>660</v>
          </cell>
        </row>
        <row r="554">
          <cell r="B554" t="str">
            <v>LSE4883</v>
          </cell>
          <cell r="C554" t="str">
            <v>581-06-16</v>
          </cell>
          <cell r="D554" t="str">
            <v>MA503 0A</v>
          </cell>
          <cell r="E554" t="str">
            <v>SW49</v>
          </cell>
          <cell r="F554">
            <v>660</v>
          </cell>
        </row>
        <row r="555">
          <cell r="B555" t="str">
            <v>LSE4880</v>
          </cell>
          <cell r="C555" t="str">
            <v>581-06-16</v>
          </cell>
          <cell r="D555" t="str">
            <v>MA503 0A</v>
          </cell>
          <cell r="E555" t="str">
            <v>SW49</v>
          </cell>
          <cell r="F555">
            <v>660</v>
          </cell>
          <cell r="G555">
            <v>660</v>
          </cell>
        </row>
        <row r="556">
          <cell r="B556" t="str">
            <v>LSE4872</v>
          </cell>
          <cell r="C556" t="str">
            <v>581-06-16</v>
          </cell>
          <cell r="D556" t="str">
            <v>MA503 0A</v>
          </cell>
          <cell r="E556" t="str">
            <v>SW49</v>
          </cell>
          <cell r="F556">
            <v>660</v>
          </cell>
          <cell r="G556">
            <v>1980</v>
          </cell>
        </row>
        <row r="557">
          <cell r="B557" t="str">
            <v>LSE4872</v>
          </cell>
          <cell r="C557" t="str">
            <v>581-06-16</v>
          </cell>
          <cell r="D557" t="str">
            <v>MA503 0A</v>
          </cell>
          <cell r="E557" t="str">
            <v>SW49</v>
          </cell>
          <cell r="F557">
            <v>660</v>
          </cell>
        </row>
        <row r="558">
          <cell r="B558" t="str">
            <v>LSE4872</v>
          </cell>
          <cell r="C558" t="str">
            <v>581-06-16</v>
          </cell>
          <cell r="D558" t="str">
            <v>MA503 0A</v>
          </cell>
          <cell r="E558" t="str">
            <v>SW49</v>
          </cell>
          <cell r="F558">
            <v>660</v>
          </cell>
        </row>
        <row r="559">
          <cell r="B559" t="str">
            <v>LSE4905</v>
          </cell>
          <cell r="C559" t="str">
            <v>521-02-02</v>
          </cell>
          <cell r="D559" t="str">
            <v>MA362 1A</v>
          </cell>
          <cell r="E559" t="str">
            <v>RW20</v>
          </cell>
          <cell r="F559">
            <v>660</v>
          </cell>
          <cell r="G559">
            <v>660</v>
          </cell>
        </row>
        <row r="560">
          <cell r="B560" t="str">
            <v>LSE4894</v>
          </cell>
          <cell r="C560" t="str">
            <v>521-02-16</v>
          </cell>
          <cell r="D560" t="str">
            <v>MA362 1A</v>
          </cell>
          <cell r="E560" t="str">
            <v>SW39</v>
          </cell>
          <cell r="F560">
            <v>660</v>
          </cell>
          <cell r="G560">
            <v>660</v>
          </cell>
        </row>
        <row r="561">
          <cell r="B561" t="str">
            <v>LSE4817</v>
          </cell>
          <cell r="C561" t="str">
            <v>582-06-02</v>
          </cell>
          <cell r="D561" t="str">
            <v>MA473 0B</v>
          </cell>
          <cell r="E561" t="str">
            <v>RW32</v>
          </cell>
          <cell r="F561">
            <v>30</v>
          </cell>
          <cell r="G561">
            <v>660</v>
          </cell>
        </row>
        <row r="562">
          <cell r="B562" t="str">
            <v>LSE4835</v>
          </cell>
          <cell r="C562" t="str">
            <v>581-06-16</v>
          </cell>
          <cell r="D562" t="str">
            <v>MA503 0A</v>
          </cell>
          <cell r="E562" t="str">
            <v>SW49</v>
          </cell>
          <cell r="F562">
            <v>30</v>
          </cell>
          <cell r="G562">
            <v>660</v>
          </cell>
        </row>
        <row r="563">
          <cell r="B563" t="str">
            <v>LSE4886</v>
          </cell>
          <cell r="C563" t="str">
            <v>521-02-76</v>
          </cell>
          <cell r="D563" t="str">
            <v>MA362 1A</v>
          </cell>
          <cell r="E563" t="str">
            <v>SB16</v>
          </cell>
          <cell r="F563">
            <v>660</v>
          </cell>
          <cell r="G563">
            <v>3300</v>
          </cell>
        </row>
        <row r="564">
          <cell r="B564" t="str">
            <v>LSE4886</v>
          </cell>
          <cell r="C564" t="str">
            <v>521-02-76</v>
          </cell>
          <cell r="D564" t="str">
            <v>MA362 1A</v>
          </cell>
          <cell r="E564" t="str">
            <v>SB16</v>
          </cell>
          <cell r="F564">
            <v>660</v>
          </cell>
        </row>
        <row r="565">
          <cell r="B565" t="str">
            <v>LSE4886</v>
          </cell>
          <cell r="C565" t="str">
            <v>521-02-76</v>
          </cell>
          <cell r="D565" t="str">
            <v>MA362 1A</v>
          </cell>
          <cell r="E565" t="str">
            <v>SB16</v>
          </cell>
          <cell r="F565">
            <v>660</v>
          </cell>
        </row>
        <row r="566">
          <cell r="B566" t="str">
            <v>LSE4886</v>
          </cell>
          <cell r="C566" t="str">
            <v>521-02-76</v>
          </cell>
          <cell r="D566" t="str">
            <v>MA362 1A</v>
          </cell>
          <cell r="E566" t="str">
            <v>SB16</v>
          </cell>
          <cell r="F566">
            <v>660</v>
          </cell>
        </row>
        <row r="567">
          <cell r="B567" t="str">
            <v>LSE4886</v>
          </cell>
          <cell r="C567" t="str">
            <v>521-02-76</v>
          </cell>
          <cell r="D567" t="str">
            <v>MA362 1A</v>
          </cell>
          <cell r="E567" t="str">
            <v>SB16</v>
          </cell>
          <cell r="F567">
            <v>660</v>
          </cell>
        </row>
        <row r="568">
          <cell r="B568" t="str">
            <v>LSE4887</v>
          </cell>
          <cell r="C568" t="str">
            <v>521-02-76</v>
          </cell>
          <cell r="D568" t="str">
            <v>MA362 1A</v>
          </cell>
          <cell r="E568" t="str">
            <v>SB16</v>
          </cell>
          <cell r="F568">
            <v>660</v>
          </cell>
          <cell r="G568">
            <v>660</v>
          </cell>
        </row>
        <row r="569">
          <cell r="B569" t="str">
            <v>LSE4923</v>
          </cell>
          <cell r="C569" t="str">
            <v>521-02-76</v>
          </cell>
          <cell r="D569" t="str">
            <v>MA362 1A</v>
          </cell>
          <cell r="E569" t="str">
            <v>SB16</v>
          </cell>
          <cell r="F569">
            <v>660</v>
          </cell>
          <cell r="G569">
            <v>660</v>
          </cell>
        </row>
        <row r="570">
          <cell r="B570" t="str">
            <v>LSE4820</v>
          </cell>
          <cell r="C570" t="str">
            <v>523-02-79</v>
          </cell>
          <cell r="D570" t="str">
            <v>MA438 0A</v>
          </cell>
          <cell r="E570" t="str">
            <v>TW16</v>
          </cell>
          <cell r="F570">
            <v>682</v>
          </cell>
          <cell r="G570">
            <v>682</v>
          </cell>
        </row>
        <row r="571">
          <cell r="B571" t="str">
            <v>LSE4868</v>
          </cell>
          <cell r="C571" t="str">
            <v>582-06-16</v>
          </cell>
          <cell r="D571" t="str">
            <v>MA473 0B</v>
          </cell>
          <cell r="E571" t="str">
            <v>SW49</v>
          </cell>
          <cell r="F571">
            <v>660</v>
          </cell>
          <cell r="G571">
            <v>3300</v>
          </cell>
        </row>
        <row r="572">
          <cell r="B572" t="str">
            <v>LSE4868</v>
          </cell>
          <cell r="C572" t="str">
            <v>582-06-16</v>
          </cell>
          <cell r="D572" t="str">
            <v>MA473 0B</v>
          </cell>
          <cell r="E572" t="str">
            <v>SW49</v>
          </cell>
          <cell r="F572">
            <v>660</v>
          </cell>
        </row>
        <row r="573">
          <cell r="B573" t="str">
            <v>LSE4868</v>
          </cell>
          <cell r="C573" t="str">
            <v>582-06-16</v>
          </cell>
          <cell r="D573" t="str">
            <v>MA473 0B</v>
          </cell>
          <cell r="E573" t="str">
            <v>SW49</v>
          </cell>
          <cell r="F573">
            <v>660</v>
          </cell>
        </row>
        <row r="574">
          <cell r="B574" t="str">
            <v>LSE4699 Recut</v>
          </cell>
          <cell r="C574" t="str">
            <v>582-06-13</v>
          </cell>
          <cell r="D574" t="str">
            <v>MA473 0B</v>
          </cell>
          <cell r="E574" t="str">
            <v>BW40</v>
          </cell>
          <cell r="F574">
            <v>70</v>
          </cell>
          <cell r="G574">
            <v>70</v>
          </cell>
        </row>
        <row r="575">
          <cell r="B575" t="str">
            <v>LSE4700 Recut</v>
          </cell>
          <cell r="C575" t="str">
            <v>582-06-13</v>
          </cell>
          <cell r="D575" t="str">
            <v>MA473 0B</v>
          </cell>
          <cell r="E575" t="str">
            <v>BW40</v>
          </cell>
          <cell r="F575">
            <v>20</v>
          </cell>
          <cell r="G575">
            <v>20</v>
          </cell>
        </row>
        <row r="576">
          <cell r="B576" t="str">
            <v>LSE4855 Recut</v>
          </cell>
          <cell r="C576" t="str">
            <v>581-06-02</v>
          </cell>
          <cell r="D576" t="str">
            <v>MA503 0A</v>
          </cell>
          <cell r="E576" t="str">
            <v>RW32</v>
          </cell>
          <cell r="F576">
            <v>260</v>
          </cell>
          <cell r="G576">
            <v>290</v>
          </cell>
        </row>
        <row r="577">
          <cell r="B577" t="str">
            <v>LSE4855 Recut</v>
          </cell>
          <cell r="C577" t="str">
            <v>581-06-02</v>
          </cell>
          <cell r="D577" t="str">
            <v>MA503 0A</v>
          </cell>
          <cell r="E577" t="str">
            <v>RW32</v>
          </cell>
          <cell r="F577">
            <v>30</v>
          </cell>
        </row>
        <row r="578">
          <cell r="B578" t="str">
            <v>LSE4868</v>
          </cell>
          <cell r="C578" t="str">
            <v>582-06-16</v>
          </cell>
          <cell r="D578" t="str">
            <v>MA473 0B</v>
          </cell>
          <cell r="E578" t="str">
            <v>SW49</v>
          </cell>
          <cell r="F578">
            <v>660</v>
          </cell>
        </row>
        <row r="579">
          <cell r="B579" t="str">
            <v>LSE4868</v>
          </cell>
          <cell r="C579" t="str">
            <v>582-06-16</v>
          </cell>
          <cell r="D579" t="str">
            <v>MA473 0B</v>
          </cell>
          <cell r="E579" t="str">
            <v>SW49</v>
          </cell>
          <cell r="F579">
            <v>660</v>
          </cell>
        </row>
        <row r="580">
          <cell r="B580" t="str">
            <v>LSE4885</v>
          </cell>
          <cell r="C580" t="str">
            <v>523-02-02</v>
          </cell>
          <cell r="D580" t="str">
            <v>MA438 0A</v>
          </cell>
          <cell r="E580" t="str">
            <v>RW20</v>
          </cell>
          <cell r="F580">
            <v>660</v>
          </cell>
        </row>
        <row r="581">
          <cell r="B581" t="str">
            <v>LSE4901</v>
          </cell>
          <cell r="C581" t="str">
            <v>522-02-02</v>
          </cell>
          <cell r="D581" t="str">
            <v>MA363 1B</v>
          </cell>
          <cell r="E581" t="str">
            <v>RW20</v>
          </cell>
          <cell r="F581">
            <v>660</v>
          </cell>
          <cell r="G581">
            <v>6510</v>
          </cell>
        </row>
        <row r="582">
          <cell r="B582" t="str">
            <v>LSE4901</v>
          </cell>
          <cell r="C582" t="str">
            <v>522-02-02</v>
          </cell>
          <cell r="D582" t="str">
            <v>MA363 1B</v>
          </cell>
          <cell r="E582" t="str">
            <v>RW20</v>
          </cell>
          <cell r="F582">
            <v>660</v>
          </cell>
        </row>
        <row r="583">
          <cell r="B583" t="str">
            <v>LSE4901</v>
          </cell>
          <cell r="C583" t="str">
            <v>522-02-02</v>
          </cell>
          <cell r="D583" t="str">
            <v>MA363 1B</v>
          </cell>
          <cell r="E583" t="str">
            <v>RW20</v>
          </cell>
          <cell r="F583">
            <v>660</v>
          </cell>
        </row>
        <row r="584">
          <cell r="B584" t="str">
            <v>LSE4901</v>
          </cell>
          <cell r="C584" t="str">
            <v>522-02-02</v>
          </cell>
          <cell r="D584" t="str">
            <v>MA363 1B</v>
          </cell>
          <cell r="E584" t="str">
            <v>RW20</v>
          </cell>
          <cell r="F584">
            <v>660</v>
          </cell>
        </row>
        <row r="585">
          <cell r="B585" t="str">
            <v>LSE4901</v>
          </cell>
          <cell r="C585" t="str">
            <v>522-02-02</v>
          </cell>
          <cell r="D585" t="str">
            <v>MA363 1B</v>
          </cell>
          <cell r="E585" t="str">
            <v>RW20</v>
          </cell>
          <cell r="F585">
            <v>660</v>
          </cell>
        </row>
        <row r="586">
          <cell r="B586" t="str">
            <v>LSE4901</v>
          </cell>
          <cell r="C586" t="str">
            <v>522-02-02</v>
          </cell>
          <cell r="D586" t="str">
            <v>MA363 1B</v>
          </cell>
          <cell r="E586" t="str">
            <v>RW20</v>
          </cell>
          <cell r="F586">
            <v>660</v>
          </cell>
        </row>
        <row r="587">
          <cell r="B587" t="str">
            <v>LSE4901</v>
          </cell>
          <cell r="C587" t="str">
            <v>522-02-02</v>
          </cell>
          <cell r="D587" t="str">
            <v>MA363 1B</v>
          </cell>
          <cell r="E587" t="str">
            <v>RW20</v>
          </cell>
          <cell r="F587">
            <v>660</v>
          </cell>
        </row>
        <row r="588">
          <cell r="B588" t="str">
            <v>LSE4901</v>
          </cell>
          <cell r="C588" t="str">
            <v>522-02-02</v>
          </cell>
          <cell r="D588" t="str">
            <v>MA363 1B</v>
          </cell>
          <cell r="E588" t="str">
            <v>RW20</v>
          </cell>
          <cell r="F588">
            <v>660</v>
          </cell>
        </row>
        <row r="589">
          <cell r="B589" t="str">
            <v>LSE4901</v>
          </cell>
          <cell r="C589" t="str">
            <v>522-02-02</v>
          </cell>
          <cell r="D589" t="str">
            <v>MA363 1B</v>
          </cell>
          <cell r="E589" t="str">
            <v>RW20</v>
          </cell>
          <cell r="F589">
            <v>660</v>
          </cell>
        </row>
        <row r="590">
          <cell r="B590" t="str">
            <v>LSE4901</v>
          </cell>
          <cell r="C590" t="str">
            <v>522-02-02</v>
          </cell>
          <cell r="D590" t="str">
            <v>MA363 1B</v>
          </cell>
          <cell r="E590" t="str">
            <v>RW20</v>
          </cell>
          <cell r="F590">
            <v>570</v>
          </cell>
        </row>
        <row r="591">
          <cell r="B591" t="str">
            <v>LSE4908</v>
          </cell>
          <cell r="C591" t="str">
            <v>522-02-02</v>
          </cell>
          <cell r="D591" t="str">
            <v>MA363 1B</v>
          </cell>
          <cell r="E591" t="str">
            <v>RW20</v>
          </cell>
          <cell r="F591">
            <v>660</v>
          </cell>
          <cell r="G591">
            <v>2640</v>
          </cell>
        </row>
        <row r="592">
          <cell r="B592" t="str">
            <v>LSE4908</v>
          </cell>
          <cell r="C592" t="str">
            <v>522-02-02</v>
          </cell>
          <cell r="D592" t="str">
            <v>MA363 1B</v>
          </cell>
          <cell r="E592" t="str">
            <v>RW20</v>
          </cell>
          <cell r="F592">
            <v>660</v>
          </cell>
        </row>
        <row r="593">
          <cell r="B593" t="str">
            <v>LSE4908</v>
          </cell>
          <cell r="C593" t="str">
            <v>522-02-02</v>
          </cell>
          <cell r="D593" t="str">
            <v>MA363 1B</v>
          </cell>
          <cell r="E593" t="str">
            <v>RW20</v>
          </cell>
          <cell r="F593">
            <v>660</v>
          </cell>
        </row>
        <row r="594">
          <cell r="B594" t="str">
            <v>LSE4908</v>
          </cell>
          <cell r="C594" t="str">
            <v>522-02-02</v>
          </cell>
          <cell r="D594" t="str">
            <v>MA363 1B</v>
          </cell>
          <cell r="E594" t="str">
            <v>RW20</v>
          </cell>
          <cell r="F594">
            <v>660</v>
          </cell>
        </row>
        <row r="595">
          <cell r="B595" t="str">
            <v>LSE4895</v>
          </cell>
          <cell r="C595" t="str">
            <v>522-02-16</v>
          </cell>
          <cell r="D595" t="str">
            <v>MA363 1B</v>
          </cell>
          <cell r="E595" t="str">
            <v>SW39</v>
          </cell>
          <cell r="F595">
            <v>660</v>
          </cell>
          <cell r="G595">
            <v>3510</v>
          </cell>
        </row>
        <row r="596">
          <cell r="B596" t="str">
            <v>LSE4895</v>
          </cell>
          <cell r="C596" t="str">
            <v>522-02-16</v>
          </cell>
          <cell r="D596" t="str">
            <v>MA363 1B</v>
          </cell>
          <cell r="E596" t="str">
            <v>SW39</v>
          </cell>
          <cell r="F596">
            <v>660</v>
          </cell>
        </row>
        <row r="597">
          <cell r="B597" t="str">
            <v>LSE4895</v>
          </cell>
          <cell r="C597" t="str">
            <v>522-02-16</v>
          </cell>
          <cell r="D597" t="str">
            <v>MA363 1B</v>
          </cell>
          <cell r="E597" t="str">
            <v>SW39</v>
          </cell>
          <cell r="F597">
            <v>660</v>
          </cell>
        </row>
        <row r="598">
          <cell r="B598" t="str">
            <v>LSE4895</v>
          </cell>
          <cell r="C598" t="str">
            <v>522-02-16</v>
          </cell>
          <cell r="D598" t="str">
            <v>MA363 1B</v>
          </cell>
          <cell r="E598" t="str">
            <v>SW39</v>
          </cell>
          <cell r="F598">
            <v>480</v>
          </cell>
        </row>
        <row r="599">
          <cell r="B599" t="str">
            <v>LSE4895</v>
          </cell>
          <cell r="C599" t="str">
            <v>522-02-16</v>
          </cell>
          <cell r="D599" t="str">
            <v>MA363 1B</v>
          </cell>
          <cell r="E599" t="str">
            <v>SW39</v>
          </cell>
          <cell r="F599">
            <v>480</v>
          </cell>
        </row>
        <row r="600">
          <cell r="B600" t="str">
            <v>LSE4895</v>
          </cell>
          <cell r="C600" t="str">
            <v>522-02-16</v>
          </cell>
          <cell r="D600" t="str">
            <v>MA363 1B</v>
          </cell>
          <cell r="E600" t="str">
            <v>SW39</v>
          </cell>
          <cell r="F600">
            <v>570</v>
          </cell>
        </row>
        <row r="601">
          <cell r="B601" t="str">
            <v>LSE4929</v>
          </cell>
          <cell r="C601" t="str">
            <v>575-02-75</v>
          </cell>
          <cell r="D601" t="str">
            <v>WA484 0A</v>
          </cell>
          <cell r="E601" t="str">
            <v>SB15</v>
          </cell>
          <cell r="F601">
            <v>660</v>
          </cell>
          <cell r="G601">
            <v>660</v>
          </cell>
        </row>
        <row r="602">
          <cell r="B602" t="str">
            <v>LSE4930</v>
          </cell>
          <cell r="C602" t="str">
            <v>522-02-16</v>
          </cell>
          <cell r="D602" t="str">
            <v>MA363 1B</v>
          </cell>
          <cell r="E602" t="str">
            <v>SW39</v>
          </cell>
          <cell r="F602">
            <v>660</v>
          </cell>
          <cell r="G602">
            <v>10020</v>
          </cell>
        </row>
        <row r="603">
          <cell r="B603" t="str">
            <v>LSE4930</v>
          </cell>
          <cell r="C603" t="str">
            <v>522-02-16</v>
          </cell>
          <cell r="D603" t="str">
            <v>MA363 1B</v>
          </cell>
          <cell r="E603" t="str">
            <v>SW39</v>
          </cell>
          <cell r="F603">
            <v>660</v>
          </cell>
        </row>
        <row r="604">
          <cell r="B604" t="str">
            <v>LSE4930</v>
          </cell>
          <cell r="C604" t="str">
            <v>522-02-16</v>
          </cell>
          <cell r="D604" t="str">
            <v>MA363 1B</v>
          </cell>
          <cell r="E604" t="str">
            <v>SW39</v>
          </cell>
          <cell r="F604">
            <v>660</v>
          </cell>
        </row>
        <row r="605">
          <cell r="B605" t="str">
            <v>LSE4930</v>
          </cell>
          <cell r="C605" t="str">
            <v>522-02-16</v>
          </cell>
          <cell r="D605" t="str">
            <v>MA363 1B</v>
          </cell>
          <cell r="E605" t="str">
            <v>SW39</v>
          </cell>
          <cell r="F605">
            <v>660</v>
          </cell>
        </row>
        <row r="606">
          <cell r="B606" t="str">
            <v>LSE4930</v>
          </cell>
          <cell r="C606" t="str">
            <v>522-02-16</v>
          </cell>
          <cell r="D606" t="str">
            <v>MA363 1B</v>
          </cell>
          <cell r="E606" t="str">
            <v>SW39</v>
          </cell>
          <cell r="F606">
            <v>660</v>
          </cell>
        </row>
        <row r="607">
          <cell r="B607" t="str">
            <v>LSE4930</v>
          </cell>
          <cell r="C607" t="str">
            <v>522-02-16</v>
          </cell>
          <cell r="D607" t="str">
            <v>MA363 1B</v>
          </cell>
          <cell r="E607" t="str">
            <v>SW39</v>
          </cell>
          <cell r="F607">
            <v>660</v>
          </cell>
        </row>
        <row r="609">
          <cell r="B609" t="str">
            <v>LSE4847</v>
          </cell>
          <cell r="C609" t="str">
            <v>521-02-76</v>
          </cell>
          <cell r="D609" t="str">
            <v>MA362 1A</v>
          </cell>
          <cell r="E609" t="str">
            <v>SB16</v>
          </cell>
          <cell r="F609">
            <v>660</v>
          </cell>
        </row>
        <row r="610">
          <cell r="B610" t="str">
            <v>LSE4847</v>
          </cell>
          <cell r="C610" t="str">
            <v>521-02-76</v>
          </cell>
          <cell r="D610" t="str">
            <v>MA362 1A</v>
          </cell>
          <cell r="E610" t="str">
            <v>SB16</v>
          </cell>
          <cell r="F610">
            <v>660</v>
          </cell>
        </row>
        <row r="611">
          <cell r="B611" t="str">
            <v>LSE4851</v>
          </cell>
          <cell r="C611" t="str">
            <v>521-02-76</v>
          </cell>
          <cell r="D611" t="str">
            <v>MA362 1A</v>
          </cell>
          <cell r="E611" t="str">
            <v>SB16</v>
          </cell>
          <cell r="F611">
            <v>660</v>
          </cell>
          <cell r="G611">
            <v>660</v>
          </cell>
        </row>
        <row r="612">
          <cell r="B612" t="str">
            <v>LSANZ4701</v>
          </cell>
          <cell r="C612" t="str">
            <v>20985-8575</v>
          </cell>
          <cell r="D612" t="str">
            <v>WA476 1A</v>
          </cell>
          <cell r="E612" t="str">
            <v>SB29</v>
          </cell>
          <cell r="F612">
            <v>84</v>
          </cell>
          <cell r="G612">
            <v>2836</v>
          </cell>
        </row>
        <row r="613">
          <cell r="B613" t="str">
            <v>LSANZ4701</v>
          </cell>
          <cell r="C613" t="str">
            <v>20985-8575</v>
          </cell>
          <cell r="D613" t="str">
            <v>WA476 1A</v>
          </cell>
          <cell r="E613" t="str">
            <v>SB29</v>
          </cell>
          <cell r="F613">
            <v>660</v>
          </cell>
        </row>
        <row r="614">
          <cell r="B614" t="str">
            <v>LSANZ4701</v>
          </cell>
          <cell r="C614" t="str">
            <v>20985-8575</v>
          </cell>
          <cell r="D614" t="str">
            <v>WA476 1A</v>
          </cell>
          <cell r="E614" t="str">
            <v>SB29</v>
          </cell>
          <cell r="F614">
            <v>660</v>
          </cell>
        </row>
        <row r="615">
          <cell r="B615" t="str">
            <v>LSANZ4701</v>
          </cell>
          <cell r="C615" t="str">
            <v>20985-8575</v>
          </cell>
          <cell r="D615" t="str">
            <v>WA476 1A</v>
          </cell>
          <cell r="E615" t="str">
            <v>SB29</v>
          </cell>
          <cell r="F615">
            <v>682</v>
          </cell>
        </row>
        <row r="616">
          <cell r="B616" t="str">
            <v>LSANZ4701</v>
          </cell>
          <cell r="C616" t="str">
            <v>20985-8575</v>
          </cell>
          <cell r="D616" t="str">
            <v>WA476 1A</v>
          </cell>
          <cell r="E616" t="str">
            <v>SB29</v>
          </cell>
          <cell r="F616">
            <v>750</v>
          </cell>
        </row>
        <row r="617">
          <cell r="B617" t="str">
            <v>LSANZ4702</v>
          </cell>
          <cell r="C617" t="str">
            <v>20985-8580</v>
          </cell>
          <cell r="D617" t="str">
            <v>WA476 1A</v>
          </cell>
          <cell r="E617" t="str">
            <v>SP02</v>
          </cell>
          <cell r="F617">
            <v>286</v>
          </cell>
          <cell r="G617">
            <v>1577</v>
          </cell>
        </row>
        <row r="618">
          <cell r="B618" t="str">
            <v>LSANZ4702</v>
          </cell>
          <cell r="C618" t="str">
            <v>20985-8580</v>
          </cell>
          <cell r="D618" t="str">
            <v>WA476 1A</v>
          </cell>
          <cell r="E618" t="str">
            <v>SP02</v>
          </cell>
          <cell r="F618">
            <v>682</v>
          </cell>
        </row>
        <row r="619">
          <cell r="B619" t="str">
            <v>LSANZ4702</v>
          </cell>
          <cell r="C619" t="str">
            <v>20985-8580</v>
          </cell>
          <cell r="D619" t="str">
            <v>WA476 1A</v>
          </cell>
          <cell r="E619" t="str">
            <v>SP02</v>
          </cell>
          <cell r="F619">
            <v>609</v>
          </cell>
        </row>
        <row r="620">
          <cell r="B620" t="str">
            <v>LSANZ4705</v>
          </cell>
          <cell r="C620" t="str">
            <v>43460-8520</v>
          </cell>
          <cell r="D620" t="str">
            <v>WA504 0A</v>
          </cell>
          <cell r="E620" t="str">
            <v>TW19</v>
          </cell>
          <cell r="F620">
            <v>378</v>
          </cell>
          <cell r="G620">
            <v>378</v>
          </cell>
        </row>
        <row r="621">
          <cell r="B621" t="str">
            <v>LSANZ4706</v>
          </cell>
          <cell r="C621" t="str">
            <v>43460-8575</v>
          </cell>
          <cell r="D621" t="str">
            <v>WA504 0A</v>
          </cell>
          <cell r="E621" t="str">
            <v>SB29</v>
          </cell>
          <cell r="F621">
            <v>378</v>
          </cell>
          <cell r="G621">
            <v>378</v>
          </cell>
        </row>
        <row r="622">
          <cell r="B622" t="str">
            <v>LSANZ4707</v>
          </cell>
          <cell r="C622" t="str">
            <v>43460-8580</v>
          </cell>
          <cell r="D622" t="str">
            <v>WA504 0A</v>
          </cell>
          <cell r="E622" t="str">
            <v>SP02</v>
          </cell>
          <cell r="F622">
            <v>378</v>
          </cell>
          <cell r="G622">
            <v>378</v>
          </cell>
        </row>
        <row r="623">
          <cell r="B623" t="str">
            <v>LSANZ4703</v>
          </cell>
          <cell r="C623" t="str">
            <v>43450-8575</v>
          </cell>
          <cell r="D623" t="str">
            <v>WA421 2A</v>
          </cell>
          <cell r="E623" t="str">
            <v>SB29</v>
          </cell>
          <cell r="F623">
            <v>52</v>
          </cell>
          <cell r="G623">
            <v>1152</v>
          </cell>
        </row>
        <row r="624">
          <cell r="B624" t="str">
            <v>LSANZ4703</v>
          </cell>
          <cell r="C624" t="str">
            <v>43450-8575</v>
          </cell>
          <cell r="D624" t="str">
            <v>WA421 2A</v>
          </cell>
          <cell r="E624" t="str">
            <v>SB29</v>
          </cell>
          <cell r="F624">
            <v>620</v>
          </cell>
        </row>
        <row r="625">
          <cell r="B625" t="str">
            <v>LSANZ4703</v>
          </cell>
          <cell r="C625" t="str">
            <v>43450-8575</v>
          </cell>
          <cell r="D625" t="str">
            <v>WA421 2A</v>
          </cell>
          <cell r="E625" t="str">
            <v>SB29</v>
          </cell>
          <cell r="F625">
            <v>480</v>
          </cell>
        </row>
        <row r="626">
          <cell r="B626" t="str">
            <v>LSANZ4704</v>
          </cell>
          <cell r="C626" t="str">
            <v>43450-8580</v>
          </cell>
          <cell r="D626" t="str">
            <v>WA421 2A</v>
          </cell>
          <cell r="E626" t="str">
            <v>SP02</v>
          </cell>
          <cell r="F626">
            <v>52</v>
          </cell>
          <cell r="G626">
            <v>1152</v>
          </cell>
        </row>
        <row r="627">
          <cell r="B627" t="str">
            <v>LSANZ4704</v>
          </cell>
          <cell r="C627" t="str">
            <v>43450-8580</v>
          </cell>
          <cell r="D627" t="str">
            <v>WA421 2A</v>
          </cell>
          <cell r="E627" t="str">
            <v>SP02</v>
          </cell>
          <cell r="F627">
            <v>620</v>
          </cell>
        </row>
        <row r="628">
          <cell r="B628" t="str">
            <v>LSANZ4704</v>
          </cell>
          <cell r="C628" t="str">
            <v>43450-8580</v>
          </cell>
          <cell r="D628" t="str">
            <v>WA421 2A</v>
          </cell>
          <cell r="E628" t="str">
            <v>SP02</v>
          </cell>
          <cell r="F628">
            <v>480</v>
          </cell>
        </row>
        <row r="629">
          <cell r="B629" t="str">
            <v>LSANZ4667</v>
          </cell>
          <cell r="C629" t="str">
            <v>00602-0407</v>
          </cell>
          <cell r="D629" t="str">
            <v>MA396 1B</v>
          </cell>
          <cell r="E629" t="str">
            <v>SW29</v>
          </cell>
          <cell r="F629">
            <v>600</v>
          </cell>
          <cell r="G629">
            <v>600</v>
          </cell>
        </row>
        <row r="630">
          <cell r="B630" t="str">
            <v>LSANZ4716</v>
          </cell>
          <cell r="C630" t="str">
            <v>00704-0207</v>
          </cell>
          <cell r="D630" t="str">
            <v>MO143 1B</v>
          </cell>
          <cell r="E630" t="str">
            <v>SW40</v>
          </cell>
          <cell r="F630">
            <v>600</v>
          </cell>
          <cell r="G630">
            <v>600</v>
          </cell>
        </row>
        <row r="631">
          <cell r="B631" t="str">
            <v>LSE4802 Recut</v>
          </cell>
          <cell r="C631" t="str">
            <v>582-06-16</v>
          </cell>
          <cell r="D631" t="str">
            <v>MA473 0B</v>
          </cell>
          <cell r="E631" t="str">
            <v>SW49</v>
          </cell>
          <cell r="F631">
            <v>120</v>
          </cell>
          <cell r="G631">
            <v>148</v>
          </cell>
        </row>
        <row r="632">
          <cell r="B632" t="str">
            <v>LSE4802 Recut</v>
          </cell>
          <cell r="C632" t="str">
            <v>582-06-16</v>
          </cell>
          <cell r="D632" t="str">
            <v>MA473 0B</v>
          </cell>
          <cell r="E632" t="str">
            <v>SW49</v>
          </cell>
          <cell r="F632">
            <v>28</v>
          </cell>
        </row>
        <row r="633">
          <cell r="B633" t="str">
            <v>LSE4853 Recut</v>
          </cell>
          <cell r="C633" t="str">
            <v>581-06-16</v>
          </cell>
          <cell r="D633" t="str">
            <v>MA503 0A</v>
          </cell>
          <cell r="E633" t="str">
            <v>SW49</v>
          </cell>
          <cell r="F633">
            <v>120</v>
          </cell>
          <cell r="G633">
            <v>146</v>
          </cell>
        </row>
        <row r="634">
          <cell r="B634" t="str">
            <v>LSE4853 Recut</v>
          </cell>
          <cell r="C634" t="str">
            <v>581-06-16</v>
          </cell>
          <cell r="D634" t="str">
            <v>MA503 0A</v>
          </cell>
          <cell r="E634" t="str">
            <v>SW49</v>
          </cell>
          <cell r="F634">
            <v>26</v>
          </cell>
        </row>
        <row r="635">
          <cell r="B635" t="str">
            <v>LSANZ4715</v>
          </cell>
          <cell r="C635" t="str">
            <v>00504-0208</v>
          </cell>
          <cell r="D635" t="str">
            <v>MA381 1A</v>
          </cell>
          <cell r="E635" t="str">
            <v>BW22</v>
          </cell>
          <cell r="F635">
            <v>660</v>
          </cell>
          <cell r="G635">
            <v>1020</v>
          </cell>
        </row>
        <row r="636">
          <cell r="B636" t="str">
            <v>LSANZ4715</v>
          </cell>
          <cell r="C636" t="str">
            <v>00504-0208</v>
          </cell>
          <cell r="D636" t="str">
            <v>MA381 1A</v>
          </cell>
          <cell r="E636" t="str">
            <v>BW22</v>
          </cell>
          <cell r="F636">
            <v>360</v>
          </cell>
        </row>
        <row r="637">
          <cell r="B637" t="str">
            <v>LSANZ4718</v>
          </cell>
          <cell r="C637" t="str">
            <v>00520-8575</v>
          </cell>
          <cell r="D637" t="str">
            <v>MA447 1A</v>
          </cell>
          <cell r="E637" t="str">
            <v>SB29</v>
          </cell>
          <cell r="F637">
            <v>273</v>
          </cell>
          <cell r="G637">
            <v>305</v>
          </cell>
        </row>
        <row r="638">
          <cell r="B638" t="str">
            <v>LSANZ4718</v>
          </cell>
          <cell r="C638" t="str">
            <v>00520-8575</v>
          </cell>
          <cell r="D638" t="str">
            <v>MA447 1A</v>
          </cell>
          <cell r="E638" t="str">
            <v>SB29</v>
          </cell>
          <cell r="F638">
            <v>22</v>
          </cell>
        </row>
        <row r="639">
          <cell r="B639" t="str">
            <v>LSANZ4718</v>
          </cell>
          <cell r="C639" t="str">
            <v>00520-8575</v>
          </cell>
          <cell r="D639" t="str">
            <v>MA447 1A</v>
          </cell>
          <cell r="E639" t="str">
            <v>SB29</v>
          </cell>
          <cell r="F639">
            <v>10</v>
          </cell>
        </row>
        <row r="640">
          <cell r="B640" t="str">
            <v>LSANZ4719</v>
          </cell>
          <cell r="C640" t="str">
            <v>00520-8580</v>
          </cell>
          <cell r="D640" t="str">
            <v>MA447 1A</v>
          </cell>
          <cell r="E640" t="str">
            <v>SP02</v>
          </cell>
          <cell r="F640">
            <v>168</v>
          </cell>
          <cell r="G640">
            <v>1248</v>
          </cell>
        </row>
        <row r="641">
          <cell r="B641" t="str">
            <v>LSANZ4719</v>
          </cell>
          <cell r="C641" t="str">
            <v>00520-8580</v>
          </cell>
          <cell r="D641" t="str">
            <v>MA447 1A</v>
          </cell>
          <cell r="E641" t="str">
            <v>SP02</v>
          </cell>
          <cell r="F641">
            <v>600</v>
          </cell>
        </row>
        <row r="642">
          <cell r="B642" t="str">
            <v>LSANZ4719</v>
          </cell>
          <cell r="C642" t="str">
            <v>00520-8580</v>
          </cell>
          <cell r="D642" t="str">
            <v>MA447 1A</v>
          </cell>
          <cell r="E642" t="str">
            <v>SP02</v>
          </cell>
          <cell r="F642">
            <v>480</v>
          </cell>
        </row>
        <row r="643">
          <cell r="B643" t="str">
            <v>LSE4950</v>
          </cell>
          <cell r="C643" t="str">
            <v>521-02-16</v>
          </cell>
          <cell r="D643" t="str">
            <v>MA362 1A</v>
          </cell>
          <cell r="E643" t="str">
            <v>SW39</v>
          </cell>
          <cell r="F643">
            <v>660</v>
          </cell>
          <cell r="G643">
            <v>660</v>
          </cell>
        </row>
        <row r="644">
          <cell r="B644" t="str">
            <v>LSE4960</v>
          </cell>
          <cell r="C644" t="str">
            <v>521-02-16</v>
          </cell>
          <cell r="D644" t="str">
            <v>MA362 1A</v>
          </cell>
          <cell r="E644" t="str">
            <v>SW39</v>
          </cell>
          <cell r="F644">
            <v>660</v>
          </cell>
          <cell r="G644">
            <v>660</v>
          </cell>
        </row>
        <row r="645">
          <cell r="B645" t="str">
            <v>LSE4956</v>
          </cell>
          <cell r="C645" t="str">
            <v>521-02-76</v>
          </cell>
          <cell r="D645" t="str">
            <v>MA362 1A</v>
          </cell>
          <cell r="E645" t="str">
            <v>SB16</v>
          </cell>
          <cell r="F645">
            <v>660</v>
          </cell>
          <cell r="G645">
            <v>1320</v>
          </cell>
        </row>
        <row r="646">
          <cell r="B646" t="str">
            <v>LSE4956</v>
          </cell>
          <cell r="C646" t="str">
            <v>521-02-76</v>
          </cell>
          <cell r="D646" t="str">
            <v>MA362 1A</v>
          </cell>
          <cell r="E646" t="str">
            <v>SB16</v>
          </cell>
          <cell r="F646">
            <v>660</v>
          </cell>
        </row>
        <row r="647">
          <cell r="B647" t="str">
            <v>LSE4957</v>
          </cell>
          <cell r="C647" t="str">
            <v>521-02-76</v>
          </cell>
          <cell r="D647" t="str">
            <v>MA362 1A</v>
          </cell>
          <cell r="E647" t="str">
            <v>SB16</v>
          </cell>
          <cell r="F647">
            <v>330</v>
          </cell>
          <cell r="G647">
            <v>330</v>
          </cell>
        </row>
        <row r="648">
          <cell r="B648" t="str">
            <v>LSANZ4720</v>
          </cell>
          <cell r="C648" t="str">
            <v>20985-8501</v>
          </cell>
          <cell r="D648" t="str">
            <v>WA476 1A</v>
          </cell>
          <cell r="E648" t="str">
            <v>RW38</v>
          </cell>
          <cell r="F648">
            <v>105</v>
          </cell>
          <cell r="G648">
            <v>1245</v>
          </cell>
        </row>
        <row r="649">
          <cell r="B649" t="str">
            <v>LSANZ4720</v>
          </cell>
          <cell r="C649" t="str">
            <v>20985-8501</v>
          </cell>
          <cell r="D649" t="str">
            <v>WA476 1A</v>
          </cell>
          <cell r="E649" t="str">
            <v>RW38</v>
          </cell>
          <cell r="F649">
            <v>600</v>
          </cell>
        </row>
        <row r="650">
          <cell r="B650" t="str">
            <v>LSANZ4720</v>
          </cell>
          <cell r="C650" t="str">
            <v>20985-8501</v>
          </cell>
          <cell r="D650" t="str">
            <v>WA476 1A</v>
          </cell>
          <cell r="E650" t="str">
            <v>RW38</v>
          </cell>
          <cell r="F650">
            <v>540</v>
          </cell>
        </row>
        <row r="651">
          <cell r="B651" t="str">
            <v>LSANZ4722</v>
          </cell>
          <cell r="C651" t="str">
            <v>00607-0407</v>
          </cell>
          <cell r="D651" t="str">
            <v>MA130 1B</v>
          </cell>
          <cell r="E651" t="str">
            <v>SW29</v>
          </cell>
          <cell r="F651">
            <v>600</v>
          </cell>
          <cell r="G651">
            <v>1020</v>
          </cell>
        </row>
        <row r="652">
          <cell r="B652" t="str">
            <v>LSANZ4722</v>
          </cell>
          <cell r="C652" t="str">
            <v>00607-0407</v>
          </cell>
          <cell r="D652" t="str">
            <v>MA130 1B</v>
          </cell>
          <cell r="E652" t="str">
            <v>SW29</v>
          </cell>
          <cell r="F652">
            <v>420</v>
          </cell>
        </row>
        <row r="653">
          <cell r="B653" t="str">
            <v>LSANZ4723</v>
          </cell>
          <cell r="C653" t="str">
            <v>00704-0207</v>
          </cell>
          <cell r="D653" t="str">
            <v>MO143 1B</v>
          </cell>
          <cell r="E653" t="str">
            <v>SW40</v>
          </cell>
          <cell r="F653">
            <v>600</v>
          </cell>
          <cell r="G653">
            <v>1200</v>
          </cell>
        </row>
        <row r="654">
          <cell r="B654" t="str">
            <v>LSANZ4723</v>
          </cell>
          <cell r="C654" t="str">
            <v>00704-0207</v>
          </cell>
          <cell r="D654" t="str">
            <v>MO143 1B</v>
          </cell>
          <cell r="E654" t="str">
            <v>SW40</v>
          </cell>
          <cell r="F654">
            <v>600</v>
          </cell>
        </row>
        <row r="656">
          <cell r="B656" t="str">
            <v>CAR2259</v>
          </cell>
          <cell r="C656" t="str">
            <v>450YU</v>
          </cell>
          <cell r="D656" t="str">
            <v>JA501 1A</v>
          </cell>
          <cell r="E656" t="str">
            <v>SW55</v>
          </cell>
          <cell r="F656">
            <v>200</v>
          </cell>
          <cell r="G656">
            <v>668</v>
          </cell>
        </row>
        <row r="657">
          <cell r="B657" t="str">
            <v>CAR2259</v>
          </cell>
          <cell r="C657" t="str">
            <v>450YU</v>
          </cell>
          <cell r="D657" t="str">
            <v>JA501 1A</v>
          </cell>
          <cell r="E657" t="str">
            <v>SW55</v>
          </cell>
          <cell r="F657">
            <v>208</v>
          </cell>
        </row>
        <row r="658">
          <cell r="B658" t="str">
            <v>LSANZ4708 Recut</v>
          </cell>
          <cell r="C658" t="str">
            <v>70500-8520</v>
          </cell>
          <cell r="D658" t="str">
            <v>JA494 0A</v>
          </cell>
          <cell r="E658" t="str">
            <v>TW20</v>
          </cell>
          <cell r="F658">
            <v>39</v>
          </cell>
          <cell r="G658">
            <v>39</v>
          </cell>
        </row>
        <row r="659">
          <cell r="B659" t="str">
            <v>LSANZ4711 Recut</v>
          </cell>
          <cell r="C659" t="str">
            <v>78500-8520</v>
          </cell>
          <cell r="D659" t="str">
            <v>JA495 0A</v>
          </cell>
          <cell r="E659" t="str">
            <v>TW20</v>
          </cell>
          <cell r="F659">
            <v>63</v>
          </cell>
          <cell r="G659">
            <v>63</v>
          </cell>
        </row>
        <row r="660">
          <cell r="B660" t="str">
            <v>CAR2259</v>
          </cell>
          <cell r="C660" t="str">
            <v>450YU</v>
          </cell>
          <cell r="D660" t="str">
            <v>JA501 1A</v>
          </cell>
          <cell r="E660" t="str">
            <v>SW55</v>
          </cell>
          <cell r="F660">
            <v>260</v>
          </cell>
        </row>
        <row r="661">
          <cell r="B661" t="str">
            <v>CAR2262</v>
          </cell>
          <cell r="C661" t="str">
            <v>450YU</v>
          </cell>
          <cell r="D661" t="str">
            <v>JA501 1A</v>
          </cell>
          <cell r="E661" t="str">
            <v>SW55</v>
          </cell>
          <cell r="F661">
            <v>200</v>
          </cell>
          <cell r="G661">
            <v>668</v>
          </cell>
        </row>
        <row r="662">
          <cell r="B662" t="str">
            <v>CAR2262</v>
          </cell>
          <cell r="C662" t="str">
            <v>450YU</v>
          </cell>
          <cell r="D662" t="str">
            <v>JA501 1A</v>
          </cell>
          <cell r="E662" t="str">
            <v>SW55</v>
          </cell>
          <cell r="F662">
            <v>208</v>
          </cell>
        </row>
        <row r="663">
          <cell r="B663" t="str">
            <v>CAR2262</v>
          </cell>
          <cell r="C663" t="str">
            <v>450YU</v>
          </cell>
          <cell r="D663" t="str">
            <v>JA501 1A</v>
          </cell>
          <cell r="E663" t="str">
            <v>SW55</v>
          </cell>
          <cell r="F663">
            <v>260</v>
          </cell>
        </row>
        <row r="664">
          <cell r="B664" t="str">
            <v>CAR2265</v>
          </cell>
          <cell r="C664" t="str">
            <v>450YU</v>
          </cell>
          <cell r="D664" t="str">
            <v>JA501 1A</v>
          </cell>
          <cell r="E664" t="str">
            <v>SW55</v>
          </cell>
          <cell r="F664">
            <v>200</v>
          </cell>
          <cell r="G664">
            <v>668</v>
          </cell>
        </row>
        <row r="665">
          <cell r="B665" t="str">
            <v>CAR2265</v>
          </cell>
          <cell r="C665" t="str">
            <v>450YU</v>
          </cell>
          <cell r="D665" t="str">
            <v>JA501 1A</v>
          </cell>
          <cell r="E665" t="str">
            <v>SW55</v>
          </cell>
          <cell r="F665">
            <v>208</v>
          </cell>
        </row>
        <row r="667">
          <cell r="B667" t="str">
            <v>CAR2249</v>
          </cell>
          <cell r="C667" t="str">
            <v>704 PB</v>
          </cell>
          <cell r="D667" t="str">
            <v>MA480 0A</v>
          </cell>
          <cell r="E667" t="str">
            <v>Rigid</v>
          </cell>
          <cell r="F667">
            <v>660</v>
          </cell>
        </row>
        <row r="668">
          <cell r="B668" t="str">
            <v>CAR2249</v>
          </cell>
          <cell r="C668" t="str">
            <v>704 PB</v>
          </cell>
          <cell r="D668" t="str">
            <v>MA480 0A</v>
          </cell>
          <cell r="E668" t="str">
            <v>Rigid</v>
          </cell>
          <cell r="F668">
            <v>682</v>
          </cell>
        </row>
        <row r="669">
          <cell r="B669" t="str">
            <v>LSANZ4696 Recut</v>
          </cell>
          <cell r="C669" t="str">
            <v>502-8575</v>
          </cell>
          <cell r="D669" t="str">
            <v>MA391 1A</v>
          </cell>
          <cell r="E669" t="str">
            <v>SB29</v>
          </cell>
          <cell r="F669">
            <v>181</v>
          </cell>
          <cell r="G669">
            <v>181</v>
          </cell>
        </row>
        <row r="670">
          <cell r="B670" t="str">
            <v>LSANZ4698 Recut</v>
          </cell>
          <cell r="C670" t="str">
            <v>520-8575</v>
          </cell>
          <cell r="D670" t="str">
            <v>MA447 1A</v>
          </cell>
          <cell r="E670" t="str">
            <v>SB29</v>
          </cell>
          <cell r="F670">
            <v>141</v>
          </cell>
          <cell r="G670">
            <v>141</v>
          </cell>
        </row>
        <row r="671">
          <cell r="B671" t="str">
            <v>CAR2249</v>
          </cell>
          <cell r="C671" t="str">
            <v>704 PB</v>
          </cell>
          <cell r="D671" t="str">
            <v>MA480 0A</v>
          </cell>
          <cell r="E671" t="str">
            <v>Rigid</v>
          </cell>
          <cell r="F671">
            <v>682</v>
          </cell>
        </row>
        <row r="672">
          <cell r="B672" t="str">
            <v>CAR2249</v>
          </cell>
          <cell r="C672" t="str">
            <v>704 PB</v>
          </cell>
          <cell r="D672" t="str">
            <v>MA480 0A</v>
          </cell>
          <cell r="E672" t="str">
            <v>Rigid</v>
          </cell>
          <cell r="F672">
            <v>682</v>
          </cell>
        </row>
        <row r="673">
          <cell r="B673" t="str">
            <v>CAR2249</v>
          </cell>
          <cell r="C673" t="str">
            <v>704 PB</v>
          </cell>
          <cell r="D673" t="str">
            <v>MA480 0A</v>
          </cell>
          <cell r="E673" t="str">
            <v>Rigid</v>
          </cell>
          <cell r="F673">
            <v>540</v>
          </cell>
        </row>
        <row r="674">
          <cell r="B674" t="str">
            <v>CAR2249</v>
          </cell>
          <cell r="C674" t="str">
            <v>704 PB</v>
          </cell>
          <cell r="D674" t="str">
            <v>MA480 0A</v>
          </cell>
          <cell r="E674" t="str">
            <v>Rigid</v>
          </cell>
          <cell r="F674">
            <v>372</v>
          </cell>
        </row>
        <row r="675">
          <cell r="B675" t="str">
            <v>CGL/LG/39</v>
          </cell>
          <cell r="C675" t="str">
            <v>MA104</v>
          </cell>
          <cell r="D675" t="str">
            <v>MA104 0F</v>
          </cell>
          <cell r="E675" t="str">
            <v>SW08</v>
          </cell>
          <cell r="F675">
            <v>310</v>
          </cell>
          <cell r="G675">
            <v>440</v>
          </cell>
        </row>
        <row r="676">
          <cell r="B676" t="str">
            <v>CGL/LG/39</v>
          </cell>
          <cell r="C676" t="str">
            <v>MA104</v>
          </cell>
          <cell r="D676" t="str">
            <v>MA104 0F</v>
          </cell>
          <cell r="E676" t="str">
            <v>SW08</v>
          </cell>
          <cell r="F676">
            <v>120</v>
          </cell>
        </row>
        <row r="677">
          <cell r="B677" t="str">
            <v>CGL/LG/39</v>
          </cell>
          <cell r="C677" t="str">
            <v>MA104</v>
          </cell>
          <cell r="D677" t="str">
            <v>MA104 0F</v>
          </cell>
          <cell r="E677" t="str">
            <v>SW08</v>
          </cell>
          <cell r="F677">
            <v>10</v>
          </cell>
        </row>
        <row r="679">
          <cell r="B679" t="str">
            <v>LSE4900</v>
          </cell>
          <cell r="C679" t="str">
            <v>583-06-02</v>
          </cell>
          <cell r="D679" t="str">
            <v>WA474 0A</v>
          </cell>
          <cell r="E679" t="str">
            <v>RW32</v>
          </cell>
          <cell r="F679">
            <v>660</v>
          </cell>
          <cell r="G679">
            <v>660</v>
          </cell>
        </row>
        <row r="680">
          <cell r="B680" t="str">
            <v>LSE4918</v>
          </cell>
          <cell r="C680" t="str">
            <v>583-06-02</v>
          </cell>
          <cell r="D680" t="str">
            <v>WA474 0A</v>
          </cell>
          <cell r="E680" t="str">
            <v>RW32</v>
          </cell>
          <cell r="F680">
            <v>660</v>
          </cell>
          <cell r="G680">
            <v>660</v>
          </cell>
        </row>
        <row r="681">
          <cell r="B681" t="str">
            <v>LSE4937</v>
          </cell>
          <cell r="C681" t="str">
            <v>583-06-02</v>
          </cell>
          <cell r="D681" t="str">
            <v>WA474 0A</v>
          </cell>
          <cell r="E681" t="str">
            <v>RW32</v>
          </cell>
          <cell r="F681">
            <v>660</v>
          </cell>
          <cell r="G681">
            <v>1320</v>
          </cell>
        </row>
        <row r="682">
          <cell r="B682" t="str">
            <v>LSE4937</v>
          </cell>
          <cell r="C682" t="str">
            <v>583-06-02</v>
          </cell>
          <cell r="D682" t="str">
            <v>WA474 0A</v>
          </cell>
          <cell r="E682" t="str">
            <v>RW32</v>
          </cell>
          <cell r="F682">
            <v>660</v>
          </cell>
        </row>
        <row r="683">
          <cell r="B683" t="str">
            <v>LSE4941</v>
          </cell>
          <cell r="C683" t="str">
            <v>583-06-02</v>
          </cell>
          <cell r="D683" t="str">
            <v>WA474 0A</v>
          </cell>
          <cell r="E683" t="str">
            <v>RW32</v>
          </cell>
          <cell r="F683">
            <v>660</v>
          </cell>
          <cell r="G683">
            <v>660</v>
          </cell>
        </row>
        <row r="684">
          <cell r="B684" t="str">
            <v>LSE4878</v>
          </cell>
          <cell r="C684" t="str">
            <v>581-06-02</v>
          </cell>
          <cell r="D684" t="str">
            <v>MA503 0A</v>
          </cell>
          <cell r="E684" t="str">
            <v>RW32</v>
          </cell>
          <cell r="F684">
            <v>660</v>
          </cell>
          <cell r="G684">
            <v>660</v>
          </cell>
        </row>
        <row r="685">
          <cell r="B685" t="str">
            <v>LSE4863</v>
          </cell>
          <cell r="C685" t="str">
            <v>581-06-02</v>
          </cell>
          <cell r="D685" t="str">
            <v>MA503 0A</v>
          </cell>
          <cell r="E685" t="str">
            <v>RW32</v>
          </cell>
          <cell r="F685">
            <v>660</v>
          </cell>
          <cell r="G685">
            <v>660</v>
          </cell>
        </row>
        <row r="686">
          <cell r="B686" t="str">
            <v>LSE4870</v>
          </cell>
          <cell r="C686" t="str">
            <v>581-06-02</v>
          </cell>
          <cell r="D686" t="str">
            <v>MA503 0A</v>
          </cell>
          <cell r="E686" t="str">
            <v>RW32</v>
          </cell>
          <cell r="F686">
            <v>660</v>
          </cell>
          <cell r="G686">
            <v>660</v>
          </cell>
        </row>
        <row r="687">
          <cell r="B687" t="str">
            <v>LSE4884</v>
          </cell>
          <cell r="C687" t="str">
            <v>581-06-02</v>
          </cell>
          <cell r="D687" t="str">
            <v>MA503 0A</v>
          </cell>
          <cell r="E687" t="str">
            <v>RW32</v>
          </cell>
          <cell r="F687">
            <v>660</v>
          </cell>
          <cell r="G687">
            <v>1320</v>
          </cell>
        </row>
        <row r="688">
          <cell r="B688" t="str">
            <v>LSE4884</v>
          </cell>
          <cell r="C688" t="str">
            <v>581-06-02</v>
          </cell>
          <cell r="D688" t="str">
            <v>MA503 0A</v>
          </cell>
          <cell r="E688" t="str">
            <v>RW32</v>
          </cell>
          <cell r="F688">
            <v>660</v>
          </cell>
        </row>
        <row r="690">
          <cell r="B690" t="str">
            <v>LSE4930</v>
          </cell>
          <cell r="C690" t="str">
            <v>522-02-16</v>
          </cell>
          <cell r="D690" t="str">
            <v>MA363 1B</v>
          </cell>
          <cell r="E690" t="str">
            <v>SW39</v>
          </cell>
          <cell r="F690">
            <v>660</v>
          </cell>
        </row>
        <row r="691">
          <cell r="B691" t="str">
            <v>LSE4930</v>
          </cell>
          <cell r="C691" t="str">
            <v>522-02-16</v>
          </cell>
          <cell r="D691" t="str">
            <v>MA363 1B</v>
          </cell>
          <cell r="E691" t="str">
            <v>SW39</v>
          </cell>
          <cell r="F691">
            <v>660</v>
          </cell>
        </row>
        <row r="692">
          <cell r="B692" t="str">
            <v>LSE4930</v>
          </cell>
          <cell r="C692" t="str">
            <v>522-02-16</v>
          </cell>
          <cell r="D692" t="str">
            <v>MA363 1B</v>
          </cell>
          <cell r="E692" t="str">
            <v>SW39</v>
          </cell>
          <cell r="F692">
            <v>660</v>
          </cell>
        </row>
        <row r="693">
          <cell r="B693" t="str">
            <v>LSE4930</v>
          </cell>
          <cell r="C693" t="str">
            <v>522-02-16</v>
          </cell>
          <cell r="D693" t="str">
            <v>MA363 1B</v>
          </cell>
          <cell r="E693" t="str">
            <v>SW39</v>
          </cell>
          <cell r="F693">
            <v>660</v>
          </cell>
        </row>
        <row r="694">
          <cell r="B694" t="str">
            <v>LSE4930</v>
          </cell>
          <cell r="C694" t="str">
            <v>522-02-16</v>
          </cell>
          <cell r="D694" t="str">
            <v>MA363 1B</v>
          </cell>
          <cell r="E694" t="str">
            <v>SW39</v>
          </cell>
          <cell r="F694">
            <v>660</v>
          </cell>
        </row>
        <row r="695">
          <cell r="B695" t="str">
            <v>LSE4930</v>
          </cell>
          <cell r="C695" t="str">
            <v>522-02-16</v>
          </cell>
          <cell r="D695" t="str">
            <v>MA363 1B</v>
          </cell>
          <cell r="E695" t="str">
            <v>SW39</v>
          </cell>
          <cell r="F695">
            <v>660</v>
          </cell>
        </row>
        <row r="696">
          <cell r="B696" t="str">
            <v>LSE4930</v>
          </cell>
          <cell r="C696" t="str">
            <v>522-02-16</v>
          </cell>
          <cell r="D696" t="str">
            <v>MA363 1B</v>
          </cell>
          <cell r="E696" t="str">
            <v>SW39</v>
          </cell>
          <cell r="F696">
            <v>660</v>
          </cell>
        </row>
        <row r="697">
          <cell r="B697" t="str">
            <v>LSE4930</v>
          </cell>
          <cell r="C697" t="str">
            <v>522-02-16</v>
          </cell>
          <cell r="D697" t="str">
            <v>MA363 1B</v>
          </cell>
          <cell r="E697" t="str">
            <v>SW39</v>
          </cell>
          <cell r="F697">
            <v>720</v>
          </cell>
        </row>
        <row r="698">
          <cell r="B698" t="str">
            <v>LSE4930</v>
          </cell>
          <cell r="C698" t="str">
            <v>522-02-16</v>
          </cell>
          <cell r="D698" t="str">
            <v>MA363 1B</v>
          </cell>
          <cell r="E698" t="str">
            <v>SW39</v>
          </cell>
          <cell r="F698">
            <v>720</v>
          </cell>
        </row>
        <row r="699">
          <cell r="B699" t="str">
            <v>LSE4866</v>
          </cell>
          <cell r="C699" t="str">
            <v>582-06-02</v>
          </cell>
          <cell r="D699" t="str">
            <v>MA473 0B</v>
          </cell>
          <cell r="E699" t="str">
            <v>RW32</v>
          </cell>
          <cell r="F699">
            <v>660</v>
          </cell>
          <cell r="G699">
            <v>1320</v>
          </cell>
        </row>
        <row r="700">
          <cell r="B700" t="str">
            <v>LSE4866</v>
          </cell>
          <cell r="C700" t="str">
            <v>582-06-02</v>
          </cell>
          <cell r="D700" t="str">
            <v>MA473 0B</v>
          </cell>
          <cell r="E700" t="str">
            <v>RW32</v>
          </cell>
          <cell r="F700">
            <v>660</v>
          </cell>
        </row>
        <row r="701">
          <cell r="B701" t="str">
            <v>LSE4879</v>
          </cell>
          <cell r="C701" t="str">
            <v>582-06-02</v>
          </cell>
          <cell r="D701" t="str">
            <v>MA473 0B</v>
          </cell>
          <cell r="E701" t="str">
            <v>RW32</v>
          </cell>
          <cell r="F701">
            <v>660</v>
          </cell>
          <cell r="G701">
            <v>1320</v>
          </cell>
        </row>
        <row r="702">
          <cell r="B702" t="str">
            <v>LSE4879</v>
          </cell>
          <cell r="C702" t="str">
            <v>582-06-02</v>
          </cell>
          <cell r="D702" t="str">
            <v>MA473 0B</v>
          </cell>
          <cell r="E702" t="str">
            <v>RW32</v>
          </cell>
          <cell r="F702">
            <v>660</v>
          </cell>
        </row>
        <row r="703">
          <cell r="B703" t="str">
            <v>LSE4882</v>
          </cell>
          <cell r="C703" t="str">
            <v>582-06-02</v>
          </cell>
          <cell r="D703" t="str">
            <v>MA473 0B</v>
          </cell>
          <cell r="E703" t="str">
            <v>RW32</v>
          </cell>
          <cell r="F703">
            <v>660</v>
          </cell>
          <cell r="G703">
            <v>660</v>
          </cell>
        </row>
        <row r="704">
          <cell r="B704" t="str">
            <v>LSE4876</v>
          </cell>
          <cell r="C704" t="str">
            <v>582-06-02</v>
          </cell>
          <cell r="D704" t="str">
            <v>MA473 0B</v>
          </cell>
          <cell r="E704" t="str">
            <v>RW32</v>
          </cell>
          <cell r="F704">
            <v>660</v>
          </cell>
          <cell r="G704">
            <v>660</v>
          </cell>
        </row>
        <row r="705">
          <cell r="B705" t="str">
            <v>LSE4917</v>
          </cell>
          <cell r="C705" t="str">
            <v>582-06-02</v>
          </cell>
          <cell r="D705" t="str">
            <v>MA473 0B</v>
          </cell>
          <cell r="E705" t="str">
            <v>RW32</v>
          </cell>
          <cell r="F705">
            <v>660</v>
          </cell>
          <cell r="G705">
            <v>660</v>
          </cell>
        </row>
        <row r="706">
          <cell r="B706" t="str">
            <v>LSE4922</v>
          </cell>
          <cell r="C706" t="str">
            <v>582-06-02</v>
          </cell>
          <cell r="D706" t="str">
            <v>MA473 0B</v>
          </cell>
          <cell r="E706" t="str">
            <v>RW32</v>
          </cell>
          <cell r="F706">
            <v>660</v>
          </cell>
          <cell r="G706">
            <v>3960</v>
          </cell>
        </row>
        <row r="707">
          <cell r="B707" t="str">
            <v>LSE4922</v>
          </cell>
          <cell r="C707" t="str">
            <v>582-06-02</v>
          </cell>
          <cell r="D707" t="str">
            <v>MA473 0B</v>
          </cell>
          <cell r="E707" t="str">
            <v>RW32</v>
          </cell>
          <cell r="F707">
            <v>660</v>
          </cell>
        </row>
        <row r="708">
          <cell r="B708" t="str">
            <v>LSE4922</v>
          </cell>
          <cell r="C708" t="str">
            <v>582-06-02</v>
          </cell>
          <cell r="D708" t="str">
            <v>MA473 0B</v>
          </cell>
          <cell r="E708" t="str">
            <v>RW32</v>
          </cell>
          <cell r="F708">
            <v>660</v>
          </cell>
        </row>
        <row r="709">
          <cell r="B709" t="str">
            <v>LSE4922</v>
          </cell>
          <cell r="C709" t="str">
            <v>582-06-02</v>
          </cell>
          <cell r="D709" t="str">
            <v>MA473 0B</v>
          </cell>
          <cell r="E709" t="str">
            <v>RW32</v>
          </cell>
          <cell r="F709">
            <v>660</v>
          </cell>
        </row>
        <row r="710">
          <cell r="B710" t="str">
            <v>LSE4922</v>
          </cell>
          <cell r="C710" t="str">
            <v>582-06-02</v>
          </cell>
          <cell r="D710" t="str">
            <v>MA473 0B</v>
          </cell>
          <cell r="E710" t="str">
            <v>RW32</v>
          </cell>
          <cell r="F710">
            <v>660</v>
          </cell>
        </row>
        <row r="711">
          <cell r="B711" t="str">
            <v>LSE4922</v>
          </cell>
          <cell r="C711" t="str">
            <v>582-06-02</v>
          </cell>
          <cell r="D711" t="str">
            <v>MA473 0B</v>
          </cell>
          <cell r="E711" t="str">
            <v>RW32</v>
          </cell>
          <cell r="F711">
            <v>660</v>
          </cell>
        </row>
        <row r="712">
          <cell r="B712" t="str">
            <v>LSE4899</v>
          </cell>
          <cell r="C712" t="str">
            <v>582-06-02</v>
          </cell>
          <cell r="D712" t="str">
            <v>MA473 0B</v>
          </cell>
          <cell r="E712" t="str">
            <v>RW32</v>
          </cell>
          <cell r="F712">
            <v>660</v>
          </cell>
          <cell r="G712">
            <v>3300</v>
          </cell>
        </row>
        <row r="713">
          <cell r="B713" t="str">
            <v>LSE4899</v>
          </cell>
          <cell r="C713" t="str">
            <v>582-06-02</v>
          </cell>
          <cell r="D713" t="str">
            <v>MA473 0B</v>
          </cell>
          <cell r="E713" t="str">
            <v>RW32</v>
          </cell>
          <cell r="F713">
            <v>660</v>
          </cell>
        </row>
        <row r="714">
          <cell r="B714" t="str">
            <v>LSE4899</v>
          </cell>
          <cell r="C714" t="str">
            <v>582-06-02</v>
          </cell>
          <cell r="D714" t="str">
            <v>MA473 0B</v>
          </cell>
          <cell r="E714" t="str">
            <v>RW32</v>
          </cell>
          <cell r="F714">
            <v>660</v>
          </cell>
        </row>
        <row r="715">
          <cell r="B715" t="str">
            <v>LSE4899</v>
          </cell>
          <cell r="C715" t="str">
            <v>582-06-02</v>
          </cell>
          <cell r="D715" t="str">
            <v>MA473 0B</v>
          </cell>
          <cell r="E715" t="str">
            <v>RW32</v>
          </cell>
          <cell r="F715">
            <v>660</v>
          </cell>
        </row>
        <row r="716">
          <cell r="B716" t="str">
            <v>LSE4899</v>
          </cell>
          <cell r="C716" t="str">
            <v>582-06-02</v>
          </cell>
          <cell r="D716" t="str">
            <v>MA473 0B</v>
          </cell>
          <cell r="E716" t="str">
            <v>RW32</v>
          </cell>
          <cell r="F716">
            <v>660</v>
          </cell>
        </row>
        <row r="717">
          <cell r="B717" t="str">
            <v>LSE4907</v>
          </cell>
          <cell r="C717" t="str">
            <v>582-06-02</v>
          </cell>
          <cell r="D717" t="str">
            <v>MA473 0B</v>
          </cell>
          <cell r="E717" t="str">
            <v>RW32</v>
          </cell>
          <cell r="F717">
            <v>660</v>
          </cell>
          <cell r="G717">
            <v>1320</v>
          </cell>
        </row>
        <row r="718">
          <cell r="B718" t="str">
            <v>LSE4907</v>
          </cell>
          <cell r="C718" t="str">
            <v>582-06-02</v>
          </cell>
          <cell r="D718" t="str">
            <v>MA473 0B</v>
          </cell>
          <cell r="E718" t="str">
            <v>RW32</v>
          </cell>
          <cell r="F718">
            <v>660</v>
          </cell>
        </row>
        <row r="719">
          <cell r="B719" t="str">
            <v>LSE4928</v>
          </cell>
          <cell r="C719" t="str">
            <v>582-06-02</v>
          </cell>
          <cell r="D719" t="str">
            <v>MA473 0B</v>
          </cell>
          <cell r="E719" t="str">
            <v>RW32</v>
          </cell>
          <cell r="F719">
            <v>660</v>
          </cell>
          <cell r="G719">
            <v>660</v>
          </cell>
        </row>
        <row r="720">
          <cell r="B720" t="str">
            <v>LSE4913</v>
          </cell>
          <cell r="C720" t="str">
            <v>582-06-02</v>
          </cell>
          <cell r="D720" t="str">
            <v>MA473 0B</v>
          </cell>
          <cell r="E720" t="str">
            <v>RW32</v>
          </cell>
          <cell r="F720">
            <v>660</v>
          </cell>
          <cell r="G720">
            <v>660</v>
          </cell>
        </row>
        <row r="721">
          <cell r="B721" t="str">
            <v>LSE4904</v>
          </cell>
          <cell r="C721" t="str">
            <v>582-06-02</v>
          </cell>
          <cell r="D721" t="str">
            <v>MA473 0B</v>
          </cell>
          <cell r="E721" t="str">
            <v>RW32</v>
          </cell>
          <cell r="F721">
            <v>660</v>
          </cell>
          <cell r="G721">
            <v>660</v>
          </cell>
        </row>
        <row r="722">
          <cell r="B722" t="str">
            <v>LSE4940</v>
          </cell>
          <cell r="C722" t="str">
            <v>582-06-02</v>
          </cell>
          <cell r="D722" t="str">
            <v>MA473 0B</v>
          </cell>
          <cell r="E722" t="str">
            <v>RW32</v>
          </cell>
          <cell r="F722">
            <v>660</v>
          </cell>
          <cell r="G722">
            <v>1320</v>
          </cell>
        </row>
        <row r="723">
          <cell r="B723" t="str">
            <v>LSE4940</v>
          </cell>
          <cell r="C723" t="str">
            <v>582-06-02</v>
          </cell>
          <cell r="D723" t="str">
            <v>MA473 0B</v>
          </cell>
          <cell r="E723" t="str">
            <v>RW32</v>
          </cell>
          <cell r="F723">
            <v>660</v>
          </cell>
        </row>
        <row r="724">
          <cell r="B724" t="str">
            <v>LSE4949</v>
          </cell>
          <cell r="C724" t="str">
            <v>582-06-02</v>
          </cell>
          <cell r="D724" t="str">
            <v>MA473 0B</v>
          </cell>
          <cell r="E724" t="str">
            <v>RW32</v>
          </cell>
          <cell r="F724">
            <v>660</v>
          </cell>
          <cell r="G724">
            <v>660</v>
          </cell>
        </row>
        <row r="725">
          <cell r="B725" t="str">
            <v>LSE4955</v>
          </cell>
          <cell r="C725" t="str">
            <v>582-06-02</v>
          </cell>
          <cell r="D725" t="str">
            <v>MA473 0B</v>
          </cell>
          <cell r="E725" t="str">
            <v>RW32</v>
          </cell>
          <cell r="F725">
            <v>660</v>
          </cell>
          <cell r="G725">
            <v>1320</v>
          </cell>
        </row>
        <row r="726">
          <cell r="B726" t="str">
            <v>LSE4955</v>
          </cell>
          <cell r="C726" t="str">
            <v>582-06-02</v>
          </cell>
          <cell r="D726" t="str">
            <v>MA473 0B</v>
          </cell>
          <cell r="E726" t="str">
            <v>RW32</v>
          </cell>
          <cell r="F726">
            <v>660</v>
          </cell>
        </row>
        <row r="727">
          <cell r="B727" t="str">
            <v>LSE4963</v>
          </cell>
          <cell r="C727" t="str">
            <v>582-06-02</v>
          </cell>
          <cell r="D727" t="str">
            <v>MA473 0B</v>
          </cell>
          <cell r="E727" t="str">
            <v>RW32</v>
          </cell>
          <cell r="F727">
            <v>660</v>
          </cell>
          <cell r="G727">
            <v>660</v>
          </cell>
        </row>
        <row r="729">
          <cell r="B729" t="str">
            <v>LSANZ4734</v>
          </cell>
          <cell r="C729" t="str">
            <v>00502-0220</v>
          </cell>
          <cell r="D729" t="str">
            <v>MA391 1A</v>
          </cell>
          <cell r="E729" t="str">
            <v>TW14</v>
          </cell>
          <cell r="F729">
            <v>126</v>
          </cell>
          <cell r="G729">
            <v>3368</v>
          </cell>
        </row>
        <row r="730">
          <cell r="B730" t="str">
            <v>LSANZ4734</v>
          </cell>
          <cell r="C730" t="str">
            <v>00502-0220</v>
          </cell>
          <cell r="D730" t="str">
            <v>MA391 1A</v>
          </cell>
          <cell r="E730" t="str">
            <v>TW14</v>
          </cell>
          <cell r="F730">
            <v>660</v>
          </cell>
        </row>
        <row r="731">
          <cell r="B731" t="str">
            <v>LSANZ4734</v>
          </cell>
          <cell r="C731" t="str">
            <v>00502-0220</v>
          </cell>
          <cell r="D731" t="str">
            <v>MA391 1A</v>
          </cell>
          <cell r="E731" t="str">
            <v>TW14</v>
          </cell>
          <cell r="F731">
            <v>660</v>
          </cell>
        </row>
        <row r="732">
          <cell r="B732" t="str">
            <v>LSANZ4734</v>
          </cell>
          <cell r="C732" t="str">
            <v>00502-0220</v>
          </cell>
          <cell r="D732" t="str">
            <v>MA391 1A</v>
          </cell>
          <cell r="E732" t="str">
            <v>TW14</v>
          </cell>
          <cell r="F732">
            <v>682</v>
          </cell>
        </row>
        <row r="733">
          <cell r="B733" t="str">
            <v>LSANZ4734</v>
          </cell>
          <cell r="C733" t="str">
            <v>00502-0220</v>
          </cell>
          <cell r="D733" t="str">
            <v>MA391 1A</v>
          </cell>
          <cell r="E733" t="str">
            <v>TW14</v>
          </cell>
          <cell r="F733">
            <v>682</v>
          </cell>
        </row>
        <row r="734">
          <cell r="B734" t="str">
            <v>LSANZ4734</v>
          </cell>
          <cell r="C734" t="str">
            <v>00502-0220</v>
          </cell>
          <cell r="D734" t="str">
            <v>MA391 1A</v>
          </cell>
          <cell r="E734" t="str">
            <v>TW14</v>
          </cell>
          <cell r="F734">
            <v>558</v>
          </cell>
        </row>
        <row r="735">
          <cell r="B735" t="str">
            <v>LSANZ4735</v>
          </cell>
          <cell r="C735" t="str">
            <v>00520-0247</v>
          </cell>
          <cell r="D735" t="str">
            <v>MA447 1A</v>
          </cell>
          <cell r="E735" t="str">
            <v>TW13</v>
          </cell>
          <cell r="F735">
            <v>160</v>
          </cell>
          <cell r="G735">
            <v>2184</v>
          </cell>
        </row>
        <row r="736">
          <cell r="B736" t="str">
            <v>LSANZ4735</v>
          </cell>
          <cell r="C736" t="str">
            <v>00520-0247</v>
          </cell>
          <cell r="D736" t="str">
            <v>MA447 1A</v>
          </cell>
          <cell r="E736" t="str">
            <v>TW13</v>
          </cell>
          <cell r="F736">
            <v>682</v>
          </cell>
        </row>
        <row r="737">
          <cell r="B737" t="str">
            <v>LSANZ4735</v>
          </cell>
          <cell r="C737" t="str">
            <v>00520-0247</v>
          </cell>
          <cell r="D737" t="str">
            <v>MA447 1A</v>
          </cell>
          <cell r="E737" t="str">
            <v>TW13</v>
          </cell>
          <cell r="F737">
            <v>682</v>
          </cell>
        </row>
        <row r="738">
          <cell r="B738" t="str">
            <v>LSANZ4735</v>
          </cell>
          <cell r="C738" t="str">
            <v>00520-0247</v>
          </cell>
          <cell r="D738" t="str">
            <v>MA447 1A</v>
          </cell>
          <cell r="E738" t="str">
            <v>TW13</v>
          </cell>
          <cell r="F738">
            <v>660</v>
          </cell>
        </row>
        <row r="739">
          <cell r="B739" t="str">
            <v>LSE4902</v>
          </cell>
          <cell r="C739" t="str">
            <v>522-02-02</v>
          </cell>
          <cell r="D739" t="str">
            <v>MA363 1B</v>
          </cell>
          <cell r="E739" t="str">
            <v>RW20</v>
          </cell>
          <cell r="F739">
            <v>660</v>
          </cell>
          <cell r="G739">
            <v>10020</v>
          </cell>
        </row>
        <row r="740">
          <cell r="B740" t="str">
            <v>LSE4902</v>
          </cell>
          <cell r="C740" t="str">
            <v>522-02-02</v>
          </cell>
          <cell r="D740" t="str">
            <v>MA363 1B</v>
          </cell>
          <cell r="E740" t="str">
            <v>RW20</v>
          </cell>
          <cell r="F740">
            <v>660</v>
          </cell>
        </row>
        <row r="741">
          <cell r="B741" t="str">
            <v>LSE4902</v>
          </cell>
          <cell r="C741" t="str">
            <v>522-02-02</v>
          </cell>
          <cell r="D741" t="str">
            <v>MA363 1B</v>
          </cell>
          <cell r="E741" t="str">
            <v>RW20</v>
          </cell>
          <cell r="F741">
            <v>660</v>
          </cell>
        </row>
        <row r="742">
          <cell r="B742" t="str">
            <v>LSE4902</v>
          </cell>
          <cell r="C742" t="str">
            <v>522-02-02</v>
          </cell>
          <cell r="D742" t="str">
            <v>MA363 1B</v>
          </cell>
          <cell r="E742" t="str">
            <v>RW20</v>
          </cell>
          <cell r="F742">
            <v>660</v>
          </cell>
        </row>
        <row r="743">
          <cell r="B743" t="str">
            <v>LSE4902</v>
          </cell>
          <cell r="C743" t="str">
            <v>522-02-02</v>
          </cell>
          <cell r="D743" t="str">
            <v>MA363 1B</v>
          </cell>
          <cell r="E743" t="str">
            <v>RW20</v>
          </cell>
          <cell r="F743">
            <v>660</v>
          </cell>
        </row>
        <row r="744">
          <cell r="B744" t="str">
            <v>LSE4902</v>
          </cell>
          <cell r="C744" t="str">
            <v>522-02-02</v>
          </cell>
          <cell r="D744" t="str">
            <v>MA363 1B</v>
          </cell>
          <cell r="E744" t="str">
            <v>RW20</v>
          </cell>
          <cell r="F744">
            <v>660</v>
          </cell>
        </row>
        <row r="745">
          <cell r="B745" t="str">
            <v>LSE4902</v>
          </cell>
          <cell r="C745" t="str">
            <v>522-02-02</v>
          </cell>
          <cell r="D745" t="str">
            <v>MA363 1B</v>
          </cell>
          <cell r="E745" t="str">
            <v>RW20</v>
          </cell>
          <cell r="F745">
            <v>660</v>
          </cell>
        </row>
        <row r="746">
          <cell r="B746" t="str">
            <v>LSE4902</v>
          </cell>
          <cell r="C746" t="str">
            <v>522-02-02</v>
          </cell>
          <cell r="D746" t="str">
            <v>MA363 1B</v>
          </cell>
          <cell r="E746" t="str">
            <v>RW20</v>
          </cell>
          <cell r="F746">
            <v>660</v>
          </cell>
        </row>
        <row r="747">
          <cell r="B747" t="str">
            <v>LSE4902</v>
          </cell>
          <cell r="C747" t="str">
            <v>522-02-02</v>
          </cell>
          <cell r="D747" t="str">
            <v>MA363 1B</v>
          </cell>
          <cell r="E747" t="str">
            <v>RW20</v>
          </cell>
          <cell r="F747">
            <v>660</v>
          </cell>
        </row>
        <row r="748">
          <cell r="B748" t="str">
            <v>LSE4902</v>
          </cell>
          <cell r="C748" t="str">
            <v>522-02-02</v>
          </cell>
          <cell r="D748" t="str">
            <v>MA363 1B</v>
          </cell>
          <cell r="E748" t="str">
            <v>RW20</v>
          </cell>
          <cell r="F748">
            <v>660</v>
          </cell>
        </row>
        <row r="749">
          <cell r="B749" t="str">
            <v>LSE4902</v>
          </cell>
          <cell r="C749" t="str">
            <v>522-02-02</v>
          </cell>
          <cell r="D749" t="str">
            <v>MA363 1B</v>
          </cell>
          <cell r="E749" t="str">
            <v>RW20</v>
          </cell>
          <cell r="F749">
            <v>660</v>
          </cell>
        </row>
        <row r="750">
          <cell r="B750" t="str">
            <v>LSE4902</v>
          </cell>
          <cell r="C750" t="str">
            <v>522-02-02</v>
          </cell>
          <cell r="D750" t="str">
            <v>MA363 1B</v>
          </cell>
          <cell r="E750" t="str">
            <v>RW20</v>
          </cell>
          <cell r="F750">
            <v>660</v>
          </cell>
        </row>
        <row r="751">
          <cell r="B751" t="str">
            <v>LSE4902</v>
          </cell>
          <cell r="C751" t="str">
            <v>522-02-02</v>
          </cell>
          <cell r="D751" t="str">
            <v>MA363 1B</v>
          </cell>
          <cell r="E751" t="str">
            <v>RW20</v>
          </cell>
          <cell r="F751">
            <v>660</v>
          </cell>
        </row>
        <row r="752">
          <cell r="B752" t="str">
            <v>LSE4902</v>
          </cell>
          <cell r="C752" t="str">
            <v>522-02-02</v>
          </cell>
          <cell r="D752" t="str">
            <v>MA363 1B</v>
          </cell>
          <cell r="E752" t="str">
            <v>RW20</v>
          </cell>
          <cell r="F752">
            <v>720</v>
          </cell>
        </row>
        <row r="753">
          <cell r="B753" t="str">
            <v>LSE4902</v>
          </cell>
          <cell r="C753" t="str">
            <v>522-02-02</v>
          </cell>
          <cell r="D753" t="str">
            <v>MA363 1B</v>
          </cell>
          <cell r="E753" t="str">
            <v>RW20</v>
          </cell>
          <cell r="F753">
            <v>720</v>
          </cell>
        </row>
        <row r="754">
          <cell r="B754" t="str">
            <v>LSE4875</v>
          </cell>
          <cell r="C754" t="str">
            <v>581-06-02</v>
          </cell>
          <cell r="D754" t="str">
            <v>MA503 0A</v>
          </cell>
          <cell r="E754" t="str">
            <v>RW32</v>
          </cell>
          <cell r="F754">
            <v>660</v>
          </cell>
          <cell r="G754">
            <v>660</v>
          </cell>
        </row>
        <row r="755">
          <cell r="B755" t="str">
            <v>LSE4916</v>
          </cell>
          <cell r="C755" t="str">
            <v>581-06-02</v>
          </cell>
          <cell r="D755" t="str">
            <v>MA503 0A</v>
          </cell>
          <cell r="E755" t="str">
            <v>RW32</v>
          </cell>
          <cell r="F755">
            <v>660</v>
          </cell>
          <cell r="G755">
            <v>660</v>
          </cell>
        </row>
        <row r="756">
          <cell r="B756" t="str">
            <v>LSE4927</v>
          </cell>
          <cell r="C756" t="str">
            <v>581-06-02</v>
          </cell>
          <cell r="D756" t="str">
            <v>MA503 0A</v>
          </cell>
          <cell r="E756" t="str">
            <v>RW32</v>
          </cell>
          <cell r="F756">
            <v>660</v>
          </cell>
          <cell r="G756">
            <v>660</v>
          </cell>
        </row>
        <row r="757">
          <cell r="B757" t="str">
            <v>LSE4906</v>
          </cell>
          <cell r="C757" t="str">
            <v>581-06-02</v>
          </cell>
          <cell r="D757" t="str">
            <v>MA503 0A</v>
          </cell>
          <cell r="E757" t="str">
            <v>RW32</v>
          </cell>
          <cell r="F757">
            <v>660</v>
          </cell>
          <cell r="G757">
            <v>660</v>
          </cell>
        </row>
        <row r="758">
          <cell r="B758" t="str">
            <v>LSE4898</v>
          </cell>
          <cell r="C758" t="str">
            <v>581-06-02</v>
          </cell>
          <cell r="D758" t="str">
            <v>MA503 0A</v>
          </cell>
          <cell r="E758" t="str">
            <v>RW32</v>
          </cell>
          <cell r="F758">
            <v>660</v>
          </cell>
          <cell r="G758">
            <v>2640</v>
          </cell>
        </row>
        <row r="759">
          <cell r="B759" t="str">
            <v>LSE4898</v>
          </cell>
          <cell r="C759" t="str">
            <v>581-06-02</v>
          </cell>
          <cell r="D759" t="str">
            <v>MA503 0A</v>
          </cell>
          <cell r="E759" t="str">
            <v>RW32</v>
          </cell>
          <cell r="F759">
            <v>660</v>
          </cell>
        </row>
        <row r="760">
          <cell r="B760" t="str">
            <v>LSE4898</v>
          </cell>
          <cell r="C760" t="str">
            <v>581-06-02</v>
          </cell>
          <cell r="D760" t="str">
            <v>MA503 0A</v>
          </cell>
          <cell r="E760" t="str">
            <v>RW32</v>
          </cell>
          <cell r="F760">
            <v>660</v>
          </cell>
        </row>
        <row r="761">
          <cell r="B761" t="str">
            <v>LSE4898</v>
          </cell>
          <cell r="C761" t="str">
            <v>581-06-02</v>
          </cell>
          <cell r="D761" t="str">
            <v>MA503 0A</v>
          </cell>
          <cell r="E761" t="str">
            <v>RW32</v>
          </cell>
          <cell r="F761">
            <v>660</v>
          </cell>
        </row>
        <row r="762">
          <cell r="B762" t="str">
            <v>LSE4935</v>
          </cell>
          <cell r="C762" t="str">
            <v>581-06-02</v>
          </cell>
          <cell r="D762" t="str">
            <v>MA503 0A</v>
          </cell>
          <cell r="E762" t="str">
            <v>RW32</v>
          </cell>
          <cell r="F762">
            <v>660</v>
          </cell>
          <cell r="G762">
            <v>5280</v>
          </cell>
        </row>
        <row r="763">
          <cell r="B763" t="str">
            <v>LSE4935</v>
          </cell>
          <cell r="C763" t="str">
            <v>581-06-02</v>
          </cell>
          <cell r="D763" t="str">
            <v>MA503 0A</v>
          </cell>
          <cell r="E763" t="str">
            <v>RW32</v>
          </cell>
          <cell r="F763">
            <v>660</v>
          </cell>
        </row>
        <row r="764">
          <cell r="B764" t="str">
            <v>LSE4935</v>
          </cell>
          <cell r="C764" t="str">
            <v>581-06-02</v>
          </cell>
          <cell r="D764" t="str">
            <v>MA503 0A</v>
          </cell>
          <cell r="E764" t="str">
            <v>RW32</v>
          </cell>
          <cell r="F764">
            <v>660</v>
          </cell>
        </row>
        <row r="765">
          <cell r="B765" t="str">
            <v>LSE4935</v>
          </cell>
          <cell r="C765" t="str">
            <v>581-06-02</v>
          </cell>
          <cell r="D765" t="str">
            <v>MA503 0A</v>
          </cell>
          <cell r="E765" t="str">
            <v>RW32</v>
          </cell>
          <cell r="F765">
            <v>660</v>
          </cell>
        </row>
        <row r="766">
          <cell r="B766" t="str">
            <v>LSE4935</v>
          </cell>
          <cell r="C766" t="str">
            <v>581-06-02</v>
          </cell>
          <cell r="D766" t="str">
            <v>MA503 0A</v>
          </cell>
          <cell r="E766" t="str">
            <v>RW32</v>
          </cell>
          <cell r="F766">
            <v>660</v>
          </cell>
        </row>
        <row r="767">
          <cell r="B767" t="str">
            <v>LSE4935</v>
          </cell>
          <cell r="C767" t="str">
            <v>581-06-02</v>
          </cell>
          <cell r="D767" t="str">
            <v>MA503 0A</v>
          </cell>
          <cell r="E767" t="str">
            <v>RW32</v>
          </cell>
          <cell r="F767">
            <v>660</v>
          </cell>
        </row>
        <row r="768">
          <cell r="B768" t="str">
            <v>LSE4935</v>
          </cell>
          <cell r="C768" t="str">
            <v>581-06-02</v>
          </cell>
          <cell r="D768" t="str">
            <v>MA503 0A</v>
          </cell>
          <cell r="E768" t="str">
            <v>RW32</v>
          </cell>
          <cell r="F768">
            <v>660</v>
          </cell>
        </row>
        <row r="769">
          <cell r="B769" t="str">
            <v>LSE4935</v>
          </cell>
          <cell r="C769" t="str">
            <v>581-06-02</v>
          </cell>
          <cell r="D769" t="str">
            <v>MA503 0A</v>
          </cell>
          <cell r="E769" t="str">
            <v>RW32</v>
          </cell>
          <cell r="F769">
            <v>660</v>
          </cell>
        </row>
        <row r="770">
          <cell r="B770" t="str">
            <v>LSE4920</v>
          </cell>
          <cell r="C770" t="str">
            <v>581-06-02</v>
          </cell>
          <cell r="D770" t="str">
            <v>MA503 0A</v>
          </cell>
          <cell r="E770" t="str">
            <v>RW32</v>
          </cell>
          <cell r="F770">
            <v>660</v>
          </cell>
          <cell r="G770">
            <v>4620</v>
          </cell>
        </row>
        <row r="771">
          <cell r="B771" t="str">
            <v>LSE4920</v>
          </cell>
          <cell r="C771" t="str">
            <v>581-06-02</v>
          </cell>
          <cell r="D771" t="str">
            <v>MA503 0A</v>
          </cell>
          <cell r="E771" t="str">
            <v>RW32</v>
          </cell>
          <cell r="F771">
            <v>660</v>
          </cell>
        </row>
        <row r="772">
          <cell r="B772" t="str">
            <v>LSE4920</v>
          </cell>
          <cell r="C772" t="str">
            <v>581-06-02</v>
          </cell>
          <cell r="D772" t="str">
            <v>MA503 0A</v>
          </cell>
          <cell r="E772" t="str">
            <v>RW32</v>
          </cell>
          <cell r="F772">
            <v>660</v>
          </cell>
        </row>
        <row r="773">
          <cell r="B773" t="str">
            <v>LSE4920</v>
          </cell>
          <cell r="C773" t="str">
            <v>581-06-02</v>
          </cell>
          <cell r="D773" t="str">
            <v>MA503 0A</v>
          </cell>
          <cell r="E773" t="str">
            <v>RW32</v>
          </cell>
          <cell r="F773">
            <v>660</v>
          </cell>
        </row>
        <row r="774">
          <cell r="B774" t="str">
            <v>LSE4920</v>
          </cell>
          <cell r="C774" t="str">
            <v>581-06-02</v>
          </cell>
          <cell r="D774" t="str">
            <v>MA503 0A</v>
          </cell>
          <cell r="E774" t="str">
            <v>RW32</v>
          </cell>
          <cell r="F774">
            <v>660</v>
          </cell>
        </row>
        <row r="775">
          <cell r="B775" t="str">
            <v>LSE4920</v>
          </cell>
          <cell r="C775" t="str">
            <v>581-06-02</v>
          </cell>
          <cell r="D775" t="str">
            <v>MA503 0A</v>
          </cell>
          <cell r="E775" t="str">
            <v>RW32</v>
          </cell>
          <cell r="F775">
            <v>660</v>
          </cell>
        </row>
        <row r="776">
          <cell r="B776" t="str">
            <v>LSE4920</v>
          </cell>
          <cell r="C776" t="str">
            <v>581-06-02</v>
          </cell>
          <cell r="D776" t="str">
            <v>MA503 0A</v>
          </cell>
          <cell r="E776" t="str">
            <v>RW32</v>
          </cell>
          <cell r="F776">
            <v>660</v>
          </cell>
        </row>
        <row r="777">
          <cell r="B777" t="str">
            <v>LSE4948</v>
          </cell>
          <cell r="C777" t="str">
            <v>581-06-02</v>
          </cell>
          <cell r="D777" t="str">
            <v>MA503 0A</v>
          </cell>
          <cell r="E777" t="str">
            <v>RW32</v>
          </cell>
          <cell r="F777">
            <v>660</v>
          </cell>
          <cell r="G777">
            <v>660</v>
          </cell>
        </row>
        <row r="778">
          <cell r="B778" t="str">
            <v>LSANZ4728</v>
          </cell>
          <cell r="C778" t="str">
            <v>20985-8580</v>
          </cell>
          <cell r="D778" t="str">
            <v>WA476 1A</v>
          </cell>
          <cell r="E778" t="str">
            <v>SP02</v>
          </cell>
          <cell r="F778">
            <v>580</v>
          </cell>
          <cell r="G778">
            <v>1023</v>
          </cell>
        </row>
        <row r="779">
          <cell r="B779" t="str">
            <v>LSANZ4728</v>
          </cell>
          <cell r="C779" t="str">
            <v>20985-8580</v>
          </cell>
          <cell r="D779" t="str">
            <v>WA476 1A</v>
          </cell>
          <cell r="E779" t="str">
            <v>SP02</v>
          </cell>
          <cell r="F779">
            <v>363</v>
          </cell>
        </row>
        <row r="780">
          <cell r="B780" t="str">
            <v>LSANZ4728</v>
          </cell>
          <cell r="C780" t="str">
            <v>20985-8580</v>
          </cell>
          <cell r="D780" t="str">
            <v>WA476 1A</v>
          </cell>
          <cell r="E780" t="str">
            <v>SP02</v>
          </cell>
          <cell r="F780">
            <v>80</v>
          </cell>
        </row>
        <row r="781">
          <cell r="B781" t="str">
            <v>LSANZ4733</v>
          </cell>
          <cell r="C781" t="str">
            <v>43460-8580</v>
          </cell>
          <cell r="D781" t="str">
            <v>WA504 0A</v>
          </cell>
          <cell r="E781" t="str">
            <v>SP02</v>
          </cell>
          <cell r="F781">
            <v>434</v>
          </cell>
          <cell r="G781">
            <v>1024</v>
          </cell>
        </row>
        <row r="782">
          <cell r="B782" t="str">
            <v>LSANZ4733</v>
          </cell>
          <cell r="C782" t="str">
            <v>43460-8580</v>
          </cell>
          <cell r="D782" t="str">
            <v>WA504 0A</v>
          </cell>
          <cell r="E782" t="str">
            <v>SP02</v>
          </cell>
          <cell r="F782">
            <v>510</v>
          </cell>
        </row>
        <row r="783">
          <cell r="B783" t="str">
            <v>LSANZ4733</v>
          </cell>
          <cell r="C783" t="str">
            <v>43460-8580</v>
          </cell>
          <cell r="D783" t="str">
            <v>WA504 0A</v>
          </cell>
          <cell r="E783" t="str">
            <v>SP02</v>
          </cell>
          <cell r="F783">
            <v>80</v>
          </cell>
        </row>
        <row r="784">
          <cell r="B784" t="str">
            <v>LSANZ4730</v>
          </cell>
          <cell r="C784" t="str">
            <v>43450-8580</v>
          </cell>
          <cell r="D784" t="str">
            <v>WA421 2A</v>
          </cell>
          <cell r="E784" t="str">
            <v>SP02</v>
          </cell>
          <cell r="F784">
            <v>713</v>
          </cell>
          <cell r="G784">
            <v>823</v>
          </cell>
        </row>
        <row r="785">
          <cell r="B785" t="str">
            <v>LSANZ4730</v>
          </cell>
          <cell r="C785" t="str">
            <v>43450-8580</v>
          </cell>
          <cell r="D785" t="str">
            <v>WA421 2A</v>
          </cell>
          <cell r="E785" t="str">
            <v>SP02</v>
          </cell>
          <cell r="F785">
            <v>110</v>
          </cell>
        </row>
        <row r="786">
          <cell r="B786" t="str">
            <v>LSANZ4739</v>
          </cell>
          <cell r="C786" t="str">
            <v>00514-0201</v>
          </cell>
          <cell r="D786" t="str">
            <v>MA502 0A</v>
          </cell>
          <cell r="E786" t="str">
            <v>RW15</v>
          </cell>
          <cell r="F786">
            <v>600</v>
          </cell>
          <cell r="G786">
            <v>1050</v>
          </cell>
        </row>
        <row r="787">
          <cell r="B787" t="str">
            <v>LSANZ4739</v>
          </cell>
          <cell r="C787" t="str">
            <v>00514-0201</v>
          </cell>
          <cell r="D787" t="str">
            <v>MA502 0A</v>
          </cell>
          <cell r="E787" t="str">
            <v>RW15</v>
          </cell>
          <cell r="F787">
            <v>450</v>
          </cell>
        </row>
        <row r="789">
          <cell r="B789" t="str">
            <v>CAR2262</v>
          </cell>
          <cell r="C789" t="str">
            <v>450YU</v>
          </cell>
          <cell r="D789" t="str">
            <v>JA501 1A</v>
          </cell>
          <cell r="E789" t="str">
            <v>SW55</v>
          </cell>
          <cell r="F789">
            <v>208</v>
          </cell>
        </row>
        <row r="790">
          <cell r="B790" t="str">
            <v>CAR2262</v>
          </cell>
          <cell r="C790" t="str">
            <v>450YU</v>
          </cell>
          <cell r="D790" t="str">
            <v>JA501 1A</v>
          </cell>
          <cell r="E790" t="str">
            <v>SW55</v>
          </cell>
          <cell r="F790">
            <v>260</v>
          </cell>
        </row>
        <row r="791">
          <cell r="B791" t="str">
            <v>CAR2265</v>
          </cell>
          <cell r="C791" t="str">
            <v>450YU</v>
          </cell>
          <cell r="D791" t="str">
            <v>JA501 1A</v>
          </cell>
          <cell r="E791" t="str">
            <v>SW55</v>
          </cell>
          <cell r="F791">
            <v>200</v>
          </cell>
          <cell r="G791">
            <v>668</v>
          </cell>
        </row>
        <row r="792">
          <cell r="B792" t="str">
            <v>CAR2265</v>
          </cell>
          <cell r="C792" t="str">
            <v>450YU</v>
          </cell>
          <cell r="D792" t="str">
            <v>JA501 1A</v>
          </cell>
          <cell r="E792" t="str">
            <v>SW55</v>
          </cell>
          <cell r="F792">
            <v>208</v>
          </cell>
        </row>
        <row r="793">
          <cell r="B793" t="str">
            <v>LSANZ4709Recut</v>
          </cell>
          <cell r="C793" t="str">
            <v>70500-8575</v>
          </cell>
          <cell r="D793" t="str">
            <v>JA494 0A</v>
          </cell>
          <cell r="E793" t="str">
            <v>SB30</v>
          </cell>
          <cell r="F793">
            <v>35</v>
          </cell>
          <cell r="G793">
            <v>35</v>
          </cell>
        </row>
        <row r="794">
          <cell r="B794" t="str">
            <v>CAR2265</v>
          </cell>
          <cell r="C794" t="str">
            <v>450YU</v>
          </cell>
          <cell r="D794" t="str">
            <v>JA501 1A</v>
          </cell>
          <cell r="E794" t="str">
            <v>SW55</v>
          </cell>
          <cell r="F794">
            <v>260</v>
          </cell>
        </row>
        <row r="795">
          <cell r="B795" t="str">
            <v>CAR2268</v>
          </cell>
          <cell r="C795" t="str">
            <v>450YU</v>
          </cell>
          <cell r="D795" t="str">
            <v>JB501 1A</v>
          </cell>
          <cell r="E795" t="str">
            <v>Rigid</v>
          </cell>
          <cell r="F795">
            <v>240</v>
          </cell>
          <cell r="G795">
            <v>1024</v>
          </cell>
        </row>
        <row r="796">
          <cell r="B796" t="str">
            <v>CAR2268</v>
          </cell>
          <cell r="C796" t="str">
            <v>450YU</v>
          </cell>
          <cell r="D796" t="str">
            <v>JB501 1A</v>
          </cell>
          <cell r="E796" t="str">
            <v>Rigid</v>
          </cell>
          <cell r="F796">
            <v>248</v>
          </cell>
        </row>
        <row r="797">
          <cell r="B797" t="str">
            <v>CAR2268</v>
          </cell>
          <cell r="C797" t="str">
            <v>450YU</v>
          </cell>
          <cell r="D797" t="str">
            <v>JB501 1A</v>
          </cell>
          <cell r="E797" t="str">
            <v>Rigid</v>
          </cell>
          <cell r="F797">
            <v>168</v>
          </cell>
        </row>
        <row r="798">
          <cell r="B798" t="str">
            <v>CAR2268</v>
          </cell>
          <cell r="C798" t="str">
            <v>450YU</v>
          </cell>
          <cell r="D798" t="str">
            <v>JB501 1A</v>
          </cell>
          <cell r="E798" t="str">
            <v>Rigid</v>
          </cell>
          <cell r="F798">
            <v>248</v>
          </cell>
        </row>
        <row r="799">
          <cell r="B799" t="str">
            <v>CAR2268</v>
          </cell>
          <cell r="C799" t="str">
            <v>450YU</v>
          </cell>
          <cell r="D799" t="str">
            <v>JB501 1A</v>
          </cell>
          <cell r="E799" t="str">
            <v>Rigid</v>
          </cell>
          <cell r="F799">
            <v>120</v>
          </cell>
        </row>
        <row r="800">
          <cell r="B800" t="str">
            <v>CAR2260</v>
          </cell>
          <cell r="C800" t="str">
            <v>450YU</v>
          </cell>
          <cell r="D800" t="str">
            <v>JA501 1A</v>
          </cell>
          <cell r="E800" t="str">
            <v>BW41</v>
          </cell>
          <cell r="F800">
            <v>186</v>
          </cell>
          <cell r="G800">
            <v>1066</v>
          </cell>
        </row>
        <row r="801">
          <cell r="B801" t="str">
            <v>CAR2260</v>
          </cell>
          <cell r="C801" t="str">
            <v>450YU</v>
          </cell>
          <cell r="D801" t="str">
            <v>JA501 1A</v>
          </cell>
          <cell r="E801" t="str">
            <v>BW41</v>
          </cell>
          <cell r="F801">
            <v>186</v>
          </cell>
        </row>
        <row r="802">
          <cell r="B802" t="str">
            <v>CAR2260</v>
          </cell>
          <cell r="C802" t="str">
            <v>450YU</v>
          </cell>
          <cell r="D802" t="str">
            <v>JA501 1A</v>
          </cell>
          <cell r="E802" t="str">
            <v>BW41</v>
          </cell>
          <cell r="F802">
            <v>240</v>
          </cell>
        </row>
        <row r="805">
          <cell r="B805" t="str">
            <v>LSANZ4385</v>
          </cell>
          <cell r="C805" t="str">
            <v>70101-0835</v>
          </cell>
          <cell r="D805" t="str">
            <v>JA493 0A</v>
          </cell>
          <cell r="E805" t="str">
            <v>Rigid</v>
          </cell>
          <cell r="F805">
            <v>90</v>
          </cell>
          <cell r="G805">
            <v>410</v>
          </cell>
        </row>
        <row r="806">
          <cell r="B806" t="str">
            <v>LSANZ4385</v>
          </cell>
          <cell r="C806" t="str">
            <v>70101-0835</v>
          </cell>
          <cell r="D806" t="str">
            <v>JA493 0A</v>
          </cell>
          <cell r="E806" t="str">
            <v>Rigid</v>
          </cell>
          <cell r="F806">
            <v>90</v>
          </cell>
        </row>
        <row r="807">
          <cell r="B807" t="str">
            <v>LSANZ4385</v>
          </cell>
          <cell r="C807" t="str">
            <v>70101-0835</v>
          </cell>
          <cell r="D807" t="str">
            <v>JA493 0A</v>
          </cell>
          <cell r="E807" t="str">
            <v>Rigid</v>
          </cell>
          <cell r="F807">
            <v>96</v>
          </cell>
        </row>
        <row r="808">
          <cell r="B808" t="str">
            <v>LSANZ4385</v>
          </cell>
          <cell r="C808" t="str">
            <v>70101-0835</v>
          </cell>
          <cell r="D808" t="str">
            <v>JA493 0A</v>
          </cell>
          <cell r="E808" t="str">
            <v>Rigid</v>
          </cell>
          <cell r="F808">
            <v>90</v>
          </cell>
        </row>
        <row r="809">
          <cell r="B809" t="str">
            <v>LSANZ4385</v>
          </cell>
          <cell r="C809" t="str">
            <v>70101-0835</v>
          </cell>
          <cell r="D809" t="str">
            <v>JA493 0A</v>
          </cell>
          <cell r="E809" t="str">
            <v>Rigid</v>
          </cell>
          <cell r="F809">
            <v>44</v>
          </cell>
        </row>
        <row r="810">
          <cell r="B810" t="str">
            <v>LSANZ4652</v>
          </cell>
          <cell r="C810" t="str">
            <v>00607-1459</v>
          </cell>
          <cell r="D810" t="str">
            <v>MA130 1B</v>
          </cell>
          <cell r="E810" t="str">
            <v>RW23</v>
          </cell>
          <cell r="F810">
            <v>660</v>
          </cell>
          <cell r="G810">
            <v>660</v>
          </cell>
        </row>
        <row r="811">
          <cell r="B811" t="str">
            <v>CAR2245</v>
          </cell>
          <cell r="C811" t="str">
            <v>700/1031</v>
          </cell>
          <cell r="D811" t="str">
            <v>MA107 1C</v>
          </cell>
          <cell r="E811" t="str">
            <v>SW11</v>
          </cell>
          <cell r="F811">
            <v>600</v>
          </cell>
          <cell r="G811">
            <v>5060</v>
          </cell>
        </row>
        <row r="812">
          <cell r="B812" t="str">
            <v>CAR2245</v>
          </cell>
          <cell r="C812" t="str">
            <v>700/1031</v>
          </cell>
          <cell r="D812" t="str">
            <v>MA107 1C</v>
          </cell>
          <cell r="E812" t="str">
            <v>SW11</v>
          </cell>
          <cell r="F812">
            <v>600</v>
          </cell>
        </row>
        <row r="813">
          <cell r="B813" t="str">
            <v>CAR2245</v>
          </cell>
          <cell r="C813" t="str">
            <v>700/1031</v>
          </cell>
          <cell r="D813" t="str">
            <v>MA107 1C</v>
          </cell>
          <cell r="E813" t="str">
            <v>SW11</v>
          </cell>
          <cell r="F813">
            <v>600</v>
          </cell>
        </row>
        <row r="814">
          <cell r="B814" t="str">
            <v>CAR2245</v>
          </cell>
          <cell r="C814" t="str">
            <v>700/1031</v>
          </cell>
          <cell r="D814" t="str">
            <v>MA107 1C</v>
          </cell>
          <cell r="E814" t="str">
            <v>SW11</v>
          </cell>
          <cell r="F814">
            <v>200</v>
          </cell>
        </row>
        <row r="815">
          <cell r="B815" t="str">
            <v>CAR2245</v>
          </cell>
          <cell r="C815" t="str">
            <v>700/1031</v>
          </cell>
          <cell r="D815" t="str">
            <v>MA107 1C</v>
          </cell>
          <cell r="E815" t="str">
            <v>SW11</v>
          </cell>
          <cell r="F815">
            <v>620</v>
          </cell>
        </row>
        <row r="816">
          <cell r="B816" t="str">
            <v>CAR2245</v>
          </cell>
          <cell r="C816" t="str">
            <v>700/1031</v>
          </cell>
          <cell r="D816" t="str">
            <v>MA107 1C</v>
          </cell>
          <cell r="E816" t="str">
            <v>SW11</v>
          </cell>
          <cell r="F816">
            <v>620</v>
          </cell>
        </row>
        <row r="818">
          <cell r="B818" t="str">
            <v>LSE4820</v>
          </cell>
          <cell r="C818" t="str">
            <v>523-02-79</v>
          </cell>
          <cell r="D818" t="str">
            <v>MA438 0A</v>
          </cell>
          <cell r="E818" t="str">
            <v>TW16</v>
          </cell>
          <cell r="F818">
            <v>682</v>
          </cell>
          <cell r="G818">
            <v>682</v>
          </cell>
        </row>
        <row r="819">
          <cell r="B819" t="str">
            <v>LSE4862</v>
          </cell>
          <cell r="C819" t="str">
            <v>582-06-16</v>
          </cell>
          <cell r="D819" t="str">
            <v>MA473 0B</v>
          </cell>
          <cell r="E819" t="str">
            <v>SW49</v>
          </cell>
          <cell r="F819">
            <v>660</v>
          </cell>
          <cell r="G819">
            <v>660</v>
          </cell>
        </row>
        <row r="820">
          <cell r="B820" t="str">
            <v>LSE4859</v>
          </cell>
          <cell r="C820" t="str">
            <v>582-06-16</v>
          </cell>
          <cell r="D820" t="str">
            <v>MA473 0B</v>
          </cell>
          <cell r="E820" t="str">
            <v>SW49</v>
          </cell>
          <cell r="F820">
            <v>660</v>
          </cell>
          <cell r="G820">
            <v>1320</v>
          </cell>
        </row>
        <row r="821">
          <cell r="B821" t="str">
            <v>LSE4859</v>
          </cell>
          <cell r="C821" t="str">
            <v>582-06-16</v>
          </cell>
          <cell r="D821" t="str">
            <v>MA473 0B</v>
          </cell>
          <cell r="E821" t="str">
            <v>SW49</v>
          </cell>
          <cell r="F821">
            <v>660</v>
          </cell>
        </row>
        <row r="822">
          <cell r="B822" t="str">
            <v>LSE4864</v>
          </cell>
          <cell r="C822" t="str">
            <v>582-06-16</v>
          </cell>
          <cell r="D822" t="str">
            <v>MA473 0B</v>
          </cell>
          <cell r="E822" t="str">
            <v>SW49</v>
          </cell>
          <cell r="F822">
            <v>660</v>
          </cell>
          <cell r="G822">
            <v>1980</v>
          </cell>
        </row>
        <row r="823">
          <cell r="B823" t="str">
            <v>LSE4864</v>
          </cell>
          <cell r="C823" t="str">
            <v>582-06-16</v>
          </cell>
          <cell r="D823" t="str">
            <v>MA473 0B</v>
          </cell>
          <cell r="E823" t="str">
            <v>SW49</v>
          </cell>
          <cell r="F823">
            <v>660</v>
          </cell>
        </row>
        <row r="824">
          <cell r="B824" t="str">
            <v>LSE4864</v>
          </cell>
          <cell r="C824" t="str">
            <v>582-06-16</v>
          </cell>
          <cell r="D824" t="str">
            <v>MA473 0B</v>
          </cell>
          <cell r="E824" t="str">
            <v>SW49</v>
          </cell>
          <cell r="F824">
            <v>660</v>
          </cell>
        </row>
        <row r="825">
          <cell r="B825" t="str">
            <v>LSE4873</v>
          </cell>
          <cell r="C825" t="str">
            <v>582-06-16</v>
          </cell>
          <cell r="D825" t="str">
            <v>MA473 0B</v>
          </cell>
          <cell r="E825" t="str">
            <v>SW49</v>
          </cell>
          <cell r="F825">
            <v>660</v>
          </cell>
          <cell r="G825">
            <v>660</v>
          </cell>
        </row>
        <row r="826">
          <cell r="B826" t="str">
            <v>LSE4881</v>
          </cell>
          <cell r="C826" t="str">
            <v>582-06-16</v>
          </cell>
          <cell r="D826" t="str">
            <v>MA473 0B</v>
          </cell>
          <cell r="E826" t="str">
            <v>SW49</v>
          </cell>
          <cell r="F826">
            <v>660</v>
          </cell>
          <cell r="G826">
            <v>660</v>
          </cell>
        </row>
        <row r="827">
          <cell r="B827" t="str">
            <v>LSE4914</v>
          </cell>
          <cell r="C827" t="str">
            <v>582-06-16</v>
          </cell>
          <cell r="D827" t="str">
            <v>MA473 0B</v>
          </cell>
          <cell r="E827" t="str">
            <v>SW49</v>
          </cell>
          <cell r="F827">
            <v>660</v>
          </cell>
          <cell r="G827">
            <v>660</v>
          </cell>
        </row>
        <row r="828">
          <cell r="B828" t="str">
            <v>LSE4921</v>
          </cell>
          <cell r="C828" t="str">
            <v>582-06-16</v>
          </cell>
          <cell r="D828" t="str">
            <v>MA473 0B</v>
          </cell>
          <cell r="E828" t="str">
            <v>SW49</v>
          </cell>
          <cell r="F828">
            <v>660</v>
          </cell>
          <cell r="G828">
            <v>1980</v>
          </cell>
        </row>
        <row r="829">
          <cell r="B829" t="str">
            <v>LSE4921</v>
          </cell>
          <cell r="C829" t="str">
            <v>582-06-16</v>
          </cell>
          <cell r="D829" t="str">
            <v>MA473 0B</v>
          </cell>
          <cell r="E829" t="str">
            <v>SW49</v>
          </cell>
          <cell r="F829">
            <v>660</v>
          </cell>
        </row>
        <row r="830">
          <cell r="B830" t="str">
            <v>LSE4921</v>
          </cell>
          <cell r="C830" t="str">
            <v>582-06-16</v>
          </cell>
          <cell r="D830" t="str">
            <v>MA473 0B</v>
          </cell>
          <cell r="E830" t="str">
            <v>SW49</v>
          </cell>
          <cell r="F830">
            <v>660</v>
          </cell>
        </row>
        <row r="831">
          <cell r="B831" t="str">
            <v>LSE4897</v>
          </cell>
          <cell r="C831" t="str">
            <v>582-06-16</v>
          </cell>
          <cell r="D831" t="str">
            <v>MA473 0B</v>
          </cell>
          <cell r="E831" t="str">
            <v>SW49</v>
          </cell>
          <cell r="F831">
            <v>660</v>
          </cell>
          <cell r="G831">
            <v>1320</v>
          </cell>
        </row>
        <row r="832">
          <cell r="B832" t="str">
            <v>LSE4897</v>
          </cell>
          <cell r="C832" t="str">
            <v>582-06-16</v>
          </cell>
          <cell r="D832" t="str">
            <v>MA473 0B</v>
          </cell>
          <cell r="E832" t="str">
            <v>SW49</v>
          </cell>
          <cell r="F832">
            <v>660</v>
          </cell>
        </row>
        <row r="833">
          <cell r="B833" t="str">
            <v>LSE4926</v>
          </cell>
          <cell r="C833" t="str">
            <v>582-06-16</v>
          </cell>
          <cell r="D833" t="str">
            <v>MA473 0B</v>
          </cell>
          <cell r="E833" t="str">
            <v>SW49</v>
          </cell>
          <cell r="F833">
            <v>660</v>
          </cell>
          <cell r="G833">
            <v>1980</v>
          </cell>
        </row>
        <row r="834">
          <cell r="B834" t="str">
            <v>LSE4926</v>
          </cell>
          <cell r="C834" t="str">
            <v>582-06-16</v>
          </cell>
          <cell r="D834" t="str">
            <v>MA473 0B</v>
          </cell>
          <cell r="E834" t="str">
            <v>SW49</v>
          </cell>
          <cell r="F834">
            <v>660</v>
          </cell>
        </row>
        <row r="835">
          <cell r="B835" t="str">
            <v>LSE4926</v>
          </cell>
          <cell r="C835" t="str">
            <v>582-06-16</v>
          </cell>
          <cell r="D835" t="str">
            <v>MA473 0B</v>
          </cell>
          <cell r="E835" t="str">
            <v>SW49</v>
          </cell>
          <cell r="F835">
            <v>660</v>
          </cell>
        </row>
        <row r="836">
          <cell r="B836" t="str">
            <v>LSE4910</v>
          </cell>
          <cell r="C836" t="str">
            <v>582-06-16</v>
          </cell>
          <cell r="D836" t="str">
            <v>MA473 0B</v>
          </cell>
          <cell r="E836" t="str">
            <v>SW49</v>
          </cell>
          <cell r="F836">
            <v>660</v>
          </cell>
          <cell r="G836">
            <v>1320</v>
          </cell>
        </row>
        <row r="837">
          <cell r="B837" t="str">
            <v>LSE4910</v>
          </cell>
          <cell r="C837" t="str">
            <v>582-06-16</v>
          </cell>
          <cell r="D837" t="str">
            <v>MA473 0B</v>
          </cell>
          <cell r="E837" t="str">
            <v>SW49</v>
          </cell>
          <cell r="F837">
            <v>660</v>
          </cell>
        </row>
        <row r="838">
          <cell r="B838" t="str">
            <v>LSE4944</v>
          </cell>
          <cell r="C838" t="str">
            <v>582-06-02</v>
          </cell>
          <cell r="D838" t="str">
            <v>MA473 0B</v>
          </cell>
          <cell r="E838" t="str">
            <v>RW32</v>
          </cell>
          <cell r="F838">
            <v>660</v>
          </cell>
          <cell r="G838">
            <v>2640</v>
          </cell>
        </row>
        <row r="839">
          <cell r="B839" t="str">
            <v>LSE4944</v>
          </cell>
          <cell r="C839" t="str">
            <v>582-06-02</v>
          </cell>
          <cell r="D839" t="str">
            <v>MA473 0B</v>
          </cell>
          <cell r="E839" t="str">
            <v>RW32</v>
          </cell>
          <cell r="F839">
            <v>660</v>
          </cell>
        </row>
        <row r="840">
          <cell r="B840" t="str">
            <v>LSE4944</v>
          </cell>
          <cell r="C840" t="str">
            <v>582-06-02</v>
          </cell>
          <cell r="D840" t="str">
            <v>MA473 0B</v>
          </cell>
          <cell r="E840" t="str">
            <v>RW32</v>
          </cell>
          <cell r="F840">
            <v>660</v>
          </cell>
        </row>
        <row r="841">
          <cell r="B841" t="str">
            <v>LSE4944</v>
          </cell>
          <cell r="C841" t="str">
            <v>582-06-02</v>
          </cell>
          <cell r="D841" t="str">
            <v>MA473 0B</v>
          </cell>
          <cell r="E841" t="str">
            <v>RW32</v>
          </cell>
          <cell r="F841">
            <v>660</v>
          </cell>
        </row>
        <row r="842">
          <cell r="B842" t="str">
            <v>LSE4961</v>
          </cell>
          <cell r="C842" t="str">
            <v>523-02-02</v>
          </cell>
          <cell r="D842" t="str">
            <v>MA438 0A</v>
          </cell>
          <cell r="E842" t="str">
            <v>RW20</v>
          </cell>
          <cell r="F842">
            <v>660</v>
          </cell>
          <cell r="G842">
            <v>660</v>
          </cell>
        </row>
        <row r="843">
          <cell r="B843" t="str">
            <v>LSE4936</v>
          </cell>
          <cell r="C843" t="str">
            <v>582-06-02</v>
          </cell>
          <cell r="D843" t="str">
            <v>MA473 0B</v>
          </cell>
          <cell r="E843" t="str">
            <v>RW32</v>
          </cell>
          <cell r="F843">
            <v>660</v>
          </cell>
          <cell r="G843">
            <v>5940</v>
          </cell>
        </row>
        <row r="844">
          <cell r="B844" t="str">
            <v>LSE4936</v>
          </cell>
          <cell r="C844" t="str">
            <v>582-06-02</v>
          </cell>
          <cell r="D844" t="str">
            <v>MA473 0B</v>
          </cell>
          <cell r="E844" t="str">
            <v>RW32</v>
          </cell>
          <cell r="F844">
            <v>660</v>
          </cell>
        </row>
        <row r="845">
          <cell r="B845" t="str">
            <v>LSE4936</v>
          </cell>
          <cell r="C845" t="str">
            <v>582-06-02</v>
          </cell>
          <cell r="D845" t="str">
            <v>MA473 0B</v>
          </cell>
          <cell r="E845" t="str">
            <v>RW32</v>
          </cell>
          <cell r="F845">
            <v>660</v>
          </cell>
        </row>
        <row r="846">
          <cell r="B846" t="str">
            <v>LSE4936</v>
          </cell>
          <cell r="C846" t="str">
            <v>582-06-02</v>
          </cell>
          <cell r="D846" t="str">
            <v>MA473 0B</v>
          </cell>
          <cell r="E846" t="str">
            <v>RW32</v>
          </cell>
          <cell r="F846">
            <v>660</v>
          </cell>
        </row>
        <row r="847">
          <cell r="B847" t="str">
            <v>LSE4936</v>
          </cell>
          <cell r="C847" t="str">
            <v>582-06-02</v>
          </cell>
          <cell r="D847" t="str">
            <v>MA473 0B</v>
          </cell>
          <cell r="E847" t="str">
            <v>RW32</v>
          </cell>
          <cell r="F847">
            <v>660</v>
          </cell>
        </row>
        <row r="849">
          <cell r="B849" t="str">
            <v>LSANZ4740</v>
          </cell>
          <cell r="C849" t="str">
            <v>00514-0220</v>
          </cell>
          <cell r="D849" t="str">
            <v>MA502 0A</v>
          </cell>
          <cell r="E849" t="str">
            <v>TW14</v>
          </cell>
          <cell r="F849">
            <v>620</v>
          </cell>
          <cell r="G849">
            <v>3080</v>
          </cell>
        </row>
        <row r="850">
          <cell r="B850" t="str">
            <v>LSANZ4740</v>
          </cell>
          <cell r="C850" t="str">
            <v>00514-0220</v>
          </cell>
          <cell r="D850" t="str">
            <v>MA502 0A</v>
          </cell>
          <cell r="E850" t="str">
            <v>TW14</v>
          </cell>
          <cell r="F850">
            <v>620</v>
          </cell>
        </row>
        <row r="851">
          <cell r="B851" t="str">
            <v>LSANZ4740</v>
          </cell>
          <cell r="C851" t="str">
            <v>00514-0220</v>
          </cell>
          <cell r="D851" t="str">
            <v>MA502 0A</v>
          </cell>
          <cell r="E851" t="str">
            <v>TW14</v>
          </cell>
          <cell r="F851">
            <v>620</v>
          </cell>
        </row>
        <row r="852">
          <cell r="B852" t="str">
            <v>LSANZ4740</v>
          </cell>
          <cell r="C852" t="str">
            <v>00514-0220</v>
          </cell>
          <cell r="D852" t="str">
            <v>MA502 0A</v>
          </cell>
          <cell r="E852" t="str">
            <v>TW14</v>
          </cell>
          <cell r="F852">
            <v>620</v>
          </cell>
        </row>
        <row r="853">
          <cell r="B853" t="str">
            <v>LSANZ4740</v>
          </cell>
          <cell r="C853" t="str">
            <v>00514-0220</v>
          </cell>
          <cell r="D853" t="str">
            <v>MA502 0A</v>
          </cell>
          <cell r="E853" t="str">
            <v>TW14</v>
          </cell>
          <cell r="F853">
            <v>600</v>
          </cell>
        </row>
        <row r="854">
          <cell r="B854" t="str">
            <v>LSANZ4738</v>
          </cell>
          <cell r="C854" t="str">
            <v>00704-0207</v>
          </cell>
          <cell r="D854" t="str">
            <v>MO143 1B</v>
          </cell>
          <cell r="E854" t="str">
            <v>SW40</v>
          </cell>
          <cell r="F854">
            <v>600</v>
          </cell>
          <cell r="G854">
            <v>600</v>
          </cell>
        </row>
        <row r="855">
          <cell r="B855" t="str">
            <v>LSANZ4736</v>
          </cell>
          <cell r="C855" t="str">
            <v>00504-0201</v>
          </cell>
          <cell r="D855" t="str">
            <v>MA381 1A</v>
          </cell>
          <cell r="E855" t="str">
            <v>RW15</v>
          </cell>
          <cell r="F855">
            <v>600</v>
          </cell>
          <cell r="G855">
            <v>600</v>
          </cell>
        </row>
        <row r="856">
          <cell r="B856" t="str">
            <v>LSE4915</v>
          </cell>
          <cell r="C856" t="str">
            <v>583-06-16</v>
          </cell>
          <cell r="D856" t="str">
            <v>WA474 0A</v>
          </cell>
          <cell r="E856" t="str">
            <v>SW49</v>
          </cell>
          <cell r="F856">
            <v>660</v>
          </cell>
          <cell r="G856">
            <v>660</v>
          </cell>
        </row>
        <row r="857">
          <cell r="B857" t="str">
            <v>LSE4903</v>
          </cell>
          <cell r="C857" t="str">
            <v>583-06-16</v>
          </cell>
          <cell r="D857" t="str">
            <v>WA474 0A</v>
          </cell>
          <cell r="E857" t="str">
            <v>SW49</v>
          </cell>
          <cell r="F857">
            <v>660</v>
          </cell>
          <cell r="G857">
            <v>660</v>
          </cell>
        </row>
        <row r="858">
          <cell r="B858" t="str">
            <v>LSE4911</v>
          </cell>
          <cell r="C858" t="str">
            <v>583-06-16</v>
          </cell>
          <cell r="D858" t="str">
            <v>WA474 0A</v>
          </cell>
          <cell r="E858" t="str">
            <v>SW49</v>
          </cell>
          <cell r="F858">
            <v>330</v>
          </cell>
          <cell r="G858">
            <v>330</v>
          </cell>
        </row>
        <row r="859">
          <cell r="B859" t="str">
            <v>LSE4933</v>
          </cell>
          <cell r="C859" t="str">
            <v>583-06-16</v>
          </cell>
          <cell r="D859" t="str">
            <v>WA474 0A</v>
          </cell>
          <cell r="E859" t="str">
            <v>SW49</v>
          </cell>
          <cell r="F859">
            <v>660</v>
          </cell>
          <cell r="G859">
            <v>1320</v>
          </cell>
        </row>
        <row r="860">
          <cell r="B860" t="str">
            <v>LSE4933</v>
          </cell>
          <cell r="C860" t="str">
            <v>583-06-16</v>
          </cell>
          <cell r="D860" t="str">
            <v>WA474 0A</v>
          </cell>
          <cell r="E860" t="str">
            <v>SW49</v>
          </cell>
          <cell r="F860">
            <v>660</v>
          </cell>
        </row>
        <row r="861">
          <cell r="B861" t="str">
            <v>LSE4934</v>
          </cell>
          <cell r="C861" t="str">
            <v>583-06-16</v>
          </cell>
          <cell r="D861" t="str">
            <v>WA474 0A</v>
          </cell>
          <cell r="E861" t="str">
            <v>SW49</v>
          </cell>
          <cell r="F861">
            <v>660</v>
          </cell>
          <cell r="G861">
            <v>660</v>
          </cell>
        </row>
        <row r="862">
          <cell r="B862" t="str">
            <v>LSE4896</v>
          </cell>
          <cell r="C862" t="str">
            <v>581-06-16</v>
          </cell>
          <cell r="D862" t="str">
            <v>MA503 0A</v>
          </cell>
          <cell r="E862" t="str">
            <v>SW49</v>
          </cell>
          <cell r="F862">
            <v>660</v>
          </cell>
          <cell r="G862">
            <v>7920</v>
          </cell>
        </row>
        <row r="863">
          <cell r="B863" t="str">
            <v>LSE4896</v>
          </cell>
          <cell r="C863" t="str">
            <v>581-06-16</v>
          </cell>
          <cell r="D863" t="str">
            <v>MA503 0A</v>
          </cell>
          <cell r="E863" t="str">
            <v>SW49</v>
          </cell>
          <cell r="F863">
            <v>660</v>
          </cell>
        </row>
        <row r="864">
          <cell r="B864" t="str">
            <v>LSE4896</v>
          </cell>
          <cell r="C864" t="str">
            <v>581-06-16</v>
          </cell>
          <cell r="D864" t="str">
            <v>MA503 0A</v>
          </cell>
          <cell r="E864" t="str">
            <v>SW49</v>
          </cell>
          <cell r="F864">
            <v>660</v>
          </cell>
        </row>
        <row r="865">
          <cell r="B865" t="str">
            <v>LSE4896</v>
          </cell>
          <cell r="C865" t="str">
            <v>581-06-16</v>
          </cell>
          <cell r="D865" t="str">
            <v>MA503 0A</v>
          </cell>
          <cell r="E865" t="str">
            <v>SW49</v>
          </cell>
          <cell r="F865">
            <v>660</v>
          </cell>
        </row>
        <row r="866">
          <cell r="B866" t="str">
            <v>LSE4896</v>
          </cell>
          <cell r="C866" t="str">
            <v>581-06-16</v>
          </cell>
          <cell r="D866" t="str">
            <v>MA503 0A</v>
          </cell>
          <cell r="E866" t="str">
            <v>SW49</v>
          </cell>
          <cell r="F866">
            <v>660</v>
          </cell>
        </row>
        <row r="867">
          <cell r="B867" t="str">
            <v>LSE4896</v>
          </cell>
          <cell r="C867" t="str">
            <v>581-06-16</v>
          </cell>
          <cell r="D867" t="str">
            <v>MA503 0A</v>
          </cell>
          <cell r="E867" t="str">
            <v>SW49</v>
          </cell>
          <cell r="F867">
            <v>660</v>
          </cell>
        </row>
        <row r="868">
          <cell r="B868" t="str">
            <v>LSE4896</v>
          </cell>
          <cell r="C868" t="str">
            <v>581-06-16</v>
          </cell>
          <cell r="D868" t="str">
            <v>MA503 0A</v>
          </cell>
          <cell r="E868" t="str">
            <v>SW49</v>
          </cell>
          <cell r="F868">
            <v>660</v>
          </cell>
        </row>
        <row r="869">
          <cell r="B869" t="str">
            <v>LSE4896</v>
          </cell>
          <cell r="C869" t="str">
            <v>581-06-16</v>
          </cell>
          <cell r="D869" t="str">
            <v>MA503 0A</v>
          </cell>
          <cell r="E869" t="str">
            <v>SW49</v>
          </cell>
          <cell r="F869">
            <v>660</v>
          </cell>
        </row>
        <row r="870">
          <cell r="B870" t="str">
            <v>LSE4896</v>
          </cell>
          <cell r="C870" t="str">
            <v>581-06-16</v>
          </cell>
          <cell r="D870" t="str">
            <v>MA503 0A</v>
          </cell>
          <cell r="E870" t="str">
            <v>SW49</v>
          </cell>
          <cell r="F870">
            <v>660</v>
          </cell>
        </row>
        <row r="871">
          <cell r="B871" t="str">
            <v>LSE4896</v>
          </cell>
          <cell r="C871" t="str">
            <v>581-06-16</v>
          </cell>
          <cell r="D871" t="str">
            <v>MA503 0A</v>
          </cell>
          <cell r="E871" t="str">
            <v>SW49</v>
          </cell>
          <cell r="F871">
            <v>660</v>
          </cell>
        </row>
        <row r="872">
          <cell r="B872" t="str">
            <v>LSE4896</v>
          </cell>
          <cell r="C872" t="str">
            <v>581-06-16</v>
          </cell>
          <cell r="D872" t="str">
            <v>MA503 0A</v>
          </cell>
          <cell r="E872" t="str">
            <v>SW49</v>
          </cell>
          <cell r="F872">
            <v>660</v>
          </cell>
        </row>
        <row r="873">
          <cell r="B873" t="str">
            <v>LSE4896</v>
          </cell>
          <cell r="C873" t="str">
            <v>581-06-16</v>
          </cell>
          <cell r="D873" t="str">
            <v>MA503 0A</v>
          </cell>
          <cell r="E873" t="str">
            <v>SW49</v>
          </cell>
          <cell r="F873">
            <v>660</v>
          </cell>
        </row>
        <row r="874">
          <cell r="B874" t="str">
            <v>LSE4919</v>
          </cell>
          <cell r="C874" t="str">
            <v>581-06-16</v>
          </cell>
          <cell r="D874" t="str">
            <v>MA503 0A</v>
          </cell>
          <cell r="E874" t="str">
            <v>SW49</v>
          </cell>
          <cell r="F874">
            <v>660</v>
          </cell>
          <cell r="G874">
            <v>1980</v>
          </cell>
        </row>
        <row r="875">
          <cell r="B875" t="str">
            <v>LSE4919</v>
          </cell>
          <cell r="C875" t="str">
            <v>581-06-16</v>
          </cell>
          <cell r="D875" t="str">
            <v>MA503 0A</v>
          </cell>
          <cell r="E875" t="str">
            <v>SW49</v>
          </cell>
          <cell r="F875">
            <v>660</v>
          </cell>
        </row>
        <row r="876">
          <cell r="B876" t="str">
            <v>LSE4919</v>
          </cell>
          <cell r="C876" t="str">
            <v>581-06-16</v>
          </cell>
          <cell r="D876" t="str">
            <v>MA503 0A</v>
          </cell>
          <cell r="E876" t="str">
            <v>SW49</v>
          </cell>
          <cell r="F876">
            <v>660</v>
          </cell>
        </row>
        <row r="877">
          <cell r="B877" t="str">
            <v>LSE4938</v>
          </cell>
          <cell r="C877" t="str">
            <v>521-02-02</v>
          </cell>
          <cell r="D877" t="str">
            <v>MA362 1A</v>
          </cell>
          <cell r="E877" t="str">
            <v>RW20</v>
          </cell>
          <cell r="F877">
            <v>660</v>
          </cell>
          <cell r="G877">
            <v>1980</v>
          </cell>
        </row>
        <row r="878">
          <cell r="B878" t="str">
            <v>LSE4938</v>
          </cell>
          <cell r="C878" t="str">
            <v>521-02-02</v>
          </cell>
          <cell r="D878" t="str">
            <v>MA362 1A</v>
          </cell>
          <cell r="E878" t="str">
            <v>RW20</v>
          </cell>
          <cell r="F878">
            <v>660</v>
          </cell>
        </row>
        <row r="879">
          <cell r="B879" t="str">
            <v>LSE4938</v>
          </cell>
          <cell r="C879" t="str">
            <v>521-02-02</v>
          </cell>
          <cell r="D879" t="str">
            <v>MA362 1A</v>
          </cell>
          <cell r="E879" t="str">
            <v>RW20</v>
          </cell>
          <cell r="F879">
            <v>660</v>
          </cell>
        </row>
        <row r="880">
          <cell r="B880" t="str">
            <v>LSE4942</v>
          </cell>
          <cell r="C880" t="str">
            <v>521-02-02</v>
          </cell>
          <cell r="D880" t="str">
            <v>MA362 1A</v>
          </cell>
          <cell r="E880" t="str">
            <v>RW20</v>
          </cell>
          <cell r="F880">
            <v>660</v>
          </cell>
          <cell r="G880">
            <v>1980</v>
          </cell>
        </row>
        <row r="881">
          <cell r="B881" t="str">
            <v>LSE4942</v>
          </cell>
          <cell r="C881" t="str">
            <v>521-02-02</v>
          </cell>
          <cell r="D881" t="str">
            <v>MA362 1A</v>
          </cell>
          <cell r="E881" t="str">
            <v>RW20</v>
          </cell>
          <cell r="F881">
            <v>660</v>
          </cell>
        </row>
        <row r="882">
          <cell r="B882" t="str">
            <v>LSE4942</v>
          </cell>
          <cell r="C882" t="str">
            <v>521-02-02</v>
          </cell>
          <cell r="D882" t="str">
            <v>MA362 1A</v>
          </cell>
          <cell r="E882" t="str">
            <v>RW20</v>
          </cell>
          <cell r="F882">
            <v>660</v>
          </cell>
        </row>
        <row r="883">
          <cell r="B883" t="str">
            <v>LSE4951</v>
          </cell>
          <cell r="C883" t="str">
            <v>521-02-02</v>
          </cell>
          <cell r="D883" t="str">
            <v>MA362 1A</v>
          </cell>
          <cell r="E883" t="str">
            <v>RW20</v>
          </cell>
          <cell r="F883">
            <v>660</v>
          </cell>
          <cell r="G883">
            <v>660</v>
          </cell>
        </row>
        <row r="884">
          <cell r="B884" t="str">
            <v>LSE4959</v>
          </cell>
          <cell r="C884" t="str">
            <v>521-02-02</v>
          </cell>
          <cell r="D884" t="str">
            <v>MA362 1A</v>
          </cell>
          <cell r="E884" t="str">
            <v>RW20</v>
          </cell>
          <cell r="F884">
            <v>660</v>
          </cell>
          <cell r="G884">
            <v>660</v>
          </cell>
        </row>
        <row r="885">
          <cell r="B885" t="str">
            <v>LSE4912</v>
          </cell>
          <cell r="C885" t="str">
            <v>581-06-02</v>
          </cell>
          <cell r="D885" t="str">
            <v>MA503 0A</v>
          </cell>
          <cell r="E885" t="str">
            <v>RW32</v>
          </cell>
          <cell r="F885">
            <v>660</v>
          </cell>
          <cell r="G885">
            <v>1980</v>
          </cell>
        </row>
        <row r="887">
          <cell r="B887" t="str">
            <v>CAR2260</v>
          </cell>
          <cell r="C887" t="str">
            <v>450YU</v>
          </cell>
          <cell r="D887" t="str">
            <v>JA501 1A</v>
          </cell>
          <cell r="E887" t="str">
            <v>BW41</v>
          </cell>
          <cell r="F887">
            <v>240</v>
          </cell>
        </row>
        <row r="888">
          <cell r="B888" t="str">
            <v>CAR2260</v>
          </cell>
          <cell r="C888" t="str">
            <v>450YU</v>
          </cell>
          <cell r="D888" t="str">
            <v>JA501 1A</v>
          </cell>
          <cell r="E888" t="str">
            <v>BW41</v>
          </cell>
          <cell r="F888">
            <v>176</v>
          </cell>
        </row>
        <row r="889">
          <cell r="B889" t="str">
            <v>CAR2260</v>
          </cell>
          <cell r="C889" t="str">
            <v>450YU</v>
          </cell>
          <cell r="D889" t="str">
            <v>JA501 1A</v>
          </cell>
          <cell r="E889" t="str">
            <v>BW41</v>
          </cell>
          <cell r="F889">
            <v>38</v>
          </cell>
        </row>
        <row r="890">
          <cell r="B890" t="str">
            <v>CAR2261</v>
          </cell>
          <cell r="C890" t="str">
            <v>450YU</v>
          </cell>
          <cell r="D890" t="str">
            <v>JA501 1A</v>
          </cell>
          <cell r="E890" t="str">
            <v>RW37</v>
          </cell>
          <cell r="F890">
            <v>186</v>
          </cell>
          <cell r="G890">
            <v>1066</v>
          </cell>
        </row>
        <row r="891">
          <cell r="B891" t="str">
            <v>CAR2261</v>
          </cell>
          <cell r="C891" t="str">
            <v>450YU</v>
          </cell>
          <cell r="D891" t="str">
            <v>JA501 1A</v>
          </cell>
          <cell r="E891" t="str">
            <v>RW37</v>
          </cell>
          <cell r="F891">
            <v>186</v>
          </cell>
        </row>
        <row r="892">
          <cell r="B892" t="str">
            <v>CAR2261</v>
          </cell>
          <cell r="C892" t="str">
            <v>450YU</v>
          </cell>
          <cell r="D892" t="str">
            <v>JA501 1A</v>
          </cell>
          <cell r="E892" t="str">
            <v>RW37</v>
          </cell>
          <cell r="F892">
            <v>240</v>
          </cell>
        </row>
        <row r="893">
          <cell r="B893" t="str">
            <v>CAR2261</v>
          </cell>
          <cell r="C893" t="str">
            <v>450YU</v>
          </cell>
          <cell r="D893" t="str">
            <v>JA501 1A</v>
          </cell>
          <cell r="E893" t="str">
            <v>RW37</v>
          </cell>
          <cell r="F893">
            <v>240</v>
          </cell>
        </row>
        <row r="894">
          <cell r="B894" t="str">
            <v>CAR2261</v>
          </cell>
          <cell r="C894" t="str">
            <v>450YU</v>
          </cell>
          <cell r="D894" t="str">
            <v>JA501 1A</v>
          </cell>
          <cell r="E894" t="str">
            <v>RW37</v>
          </cell>
          <cell r="F894">
            <v>176</v>
          </cell>
        </row>
        <row r="895">
          <cell r="B895" t="str">
            <v>CAR2261</v>
          </cell>
          <cell r="C895" t="str">
            <v>450YU</v>
          </cell>
          <cell r="D895" t="str">
            <v>JA501 1A</v>
          </cell>
          <cell r="E895" t="str">
            <v>RW37</v>
          </cell>
          <cell r="F895">
            <v>38</v>
          </cell>
        </row>
        <row r="896">
          <cell r="B896" t="str">
            <v>CAR2263</v>
          </cell>
          <cell r="C896" t="str">
            <v>450YU</v>
          </cell>
          <cell r="D896" t="str">
            <v>JA501 1A</v>
          </cell>
          <cell r="E896" t="str">
            <v>BW41</v>
          </cell>
          <cell r="F896">
            <v>186</v>
          </cell>
          <cell r="G896">
            <v>1066</v>
          </cell>
        </row>
        <row r="897">
          <cell r="B897" t="str">
            <v>CAR2263</v>
          </cell>
          <cell r="C897" t="str">
            <v>450YU</v>
          </cell>
          <cell r="D897" t="str">
            <v>JA501 1A</v>
          </cell>
          <cell r="E897" t="str">
            <v>BW41</v>
          </cell>
          <cell r="F897">
            <v>186</v>
          </cell>
        </row>
        <row r="898">
          <cell r="B898" t="str">
            <v>CAR2263</v>
          </cell>
          <cell r="C898" t="str">
            <v>450YU</v>
          </cell>
          <cell r="D898" t="str">
            <v>JA501 1A</v>
          </cell>
          <cell r="E898" t="str">
            <v>BW41</v>
          </cell>
          <cell r="F898">
            <v>240</v>
          </cell>
        </row>
        <row r="899">
          <cell r="B899" t="str">
            <v>CAR2263</v>
          </cell>
          <cell r="C899" t="str">
            <v>450YU</v>
          </cell>
          <cell r="D899" t="str">
            <v>JA501 1A</v>
          </cell>
          <cell r="E899" t="str">
            <v>BW41</v>
          </cell>
          <cell r="F899">
            <v>240</v>
          </cell>
        </row>
        <row r="900">
          <cell r="B900" t="str">
            <v>CAR2263</v>
          </cell>
          <cell r="C900" t="str">
            <v>450YU</v>
          </cell>
          <cell r="D900" t="str">
            <v>JA501 1A</v>
          </cell>
          <cell r="E900" t="str">
            <v>BW41</v>
          </cell>
          <cell r="F900">
            <v>176</v>
          </cell>
        </row>
        <row r="901">
          <cell r="B901" t="str">
            <v>CAR2263</v>
          </cell>
          <cell r="C901" t="str">
            <v>450YU</v>
          </cell>
          <cell r="D901" t="str">
            <v>JA501 1A</v>
          </cell>
          <cell r="E901" t="str">
            <v>BW41</v>
          </cell>
          <cell r="F901">
            <v>38</v>
          </cell>
        </row>
        <row r="902">
          <cell r="B902" t="str">
            <v>CAR2266</v>
          </cell>
          <cell r="C902" t="str">
            <v>450YU</v>
          </cell>
          <cell r="D902" t="str">
            <v>JA501 1A</v>
          </cell>
          <cell r="E902" t="str">
            <v>BW41</v>
          </cell>
          <cell r="F902">
            <v>186</v>
          </cell>
          <cell r="G902">
            <v>1066</v>
          </cell>
        </row>
        <row r="903">
          <cell r="B903" t="str">
            <v>CAR2266</v>
          </cell>
          <cell r="C903" t="str">
            <v>450YU</v>
          </cell>
          <cell r="D903" t="str">
            <v>JA501 1A</v>
          </cell>
          <cell r="E903" t="str">
            <v>BW41</v>
          </cell>
          <cell r="F903">
            <v>186</v>
          </cell>
        </row>
        <row r="905">
          <cell r="B905" t="str">
            <v>LSANZ4644(Recut)</v>
          </cell>
          <cell r="C905" t="str">
            <v>00504-0260</v>
          </cell>
          <cell r="D905" t="str">
            <v>MB381 1A</v>
          </cell>
          <cell r="E905" t="str">
            <v>RW23</v>
          </cell>
          <cell r="F905">
            <v>194</v>
          </cell>
          <cell r="G905">
            <v>204</v>
          </cell>
        </row>
        <row r="906">
          <cell r="B906" t="str">
            <v>CAR2245</v>
          </cell>
          <cell r="C906" t="str">
            <v>700/1031</v>
          </cell>
          <cell r="D906" t="str">
            <v>MA107 1C</v>
          </cell>
          <cell r="E906" t="str">
            <v>SW11</v>
          </cell>
          <cell r="F906">
            <v>600</v>
          </cell>
        </row>
        <row r="907">
          <cell r="B907" t="str">
            <v>CAR2245</v>
          </cell>
          <cell r="C907" t="str">
            <v>700/1031</v>
          </cell>
          <cell r="D907" t="str">
            <v>MA107 1C</v>
          </cell>
          <cell r="E907" t="str">
            <v>SW11</v>
          </cell>
          <cell r="F907">
            <v>600</v>
          </cell>
        </row>
        <row r="908">
          <cell r="B908" t="str">
            <v>CAR2245</v>
          </cell>
          <cell r="C908" t="str">
            <v>700/1031</v>
          </cell>
          <cell r="D908" t="str">
            <v>MA107 1C</v>
          </cell>
          <cell r="E908" t="str">
            <v>SW11</v>
          </cell>
          <cell r="F908">
            <v>620</v>
          </cell>
        </row>
        <row r="909">
          <cell r="B909" t="str">
            <v>CAR2246</v>
          </cell>
          <cell r="C909" t="str">
            <v>700/1031</v>
          </cell>
          <cell r="D909" t="str">
            <v>MA107 1C</v>
          </cell>
          <cell r="E909" t="str">
            <v>SW11</v>
          </cell>
          <cell r="F909">
            <v>260</v>
          </cell>
          <cell r="G909">
            <v>5078</v>
          </cell>
        </row>
        <row r="910">
          <cell r="B910" t="str">
            <v>CAR2246</v>
          </cell>
          <cell r="C910" t="str">
            <v>700/1031</v>
          </cell>
          <cell r="D910" t="str">
            <v>MA107 1C</v>
          </cell>
          <cell r="E910" t="str">
            <v>SW11</v>
          </cell>
          <cell r="F910">
            <v>600</v>
          </cell>
        </row>
        <row r="911">
          <cell r="B911" t="str">
            <v>CAR2246</v>
          </cell>
          <cell r="C911" t="str">
            <v>700/1031</v>
          </cell>
          <cell r="D911" t="str">
            <v>MA107 1C</v>
          </cell>
          <cell r="E911" t="str">
            <v>SW11</v>
          </cell>
          <cell r="F911">
            <v>600</v>
          </cell>
        </row>
        <row r="912">
          <cell r="B912" t="str">
            <v>CAR2246</v>
          </cell>
          <cell r="C912" t="str">
            <v>700/1031</v>
          </cell>
          <cell r="D912" t="str">
            <v>MA107 1C</v>
          </cell>
          <cell r="E912" t="str">
            <v>SW11</v>
          </cell>
          <cell r="F912">
            <v>600</v>
          </cell>
        </row>
        <row r="913">
          <cell r="B913" t="str">
            <v>CAR2246</v>
          </cell>
          <cell r="C913" t="str">
            <v>700/1031</v>
          </cell>
          <cell r="D913" t="str">
            <v>MA107 1C</v>
          </cell>
          <cell r="E913" t="str">
            <v>SW11</v>
          </cell>
          <cell r="F913">
            <v>600</v>
          </cell>
        </row>
        <row r="914">
          <cell r="B914" t="str">
            <v>CAR2246</v>
          </cell>
          <cell r="C914" t="str">
            <v>700/1031</v>
          </cell>
          <cell r="D914" t="str">
            <v>MA107 1C</v>
          </cell>
          <cell r="E914" t="str">
            <v>SW11</v>
          </cell>
          <cell r="F914">
            <v>620</v>
          </cell>
        </row>
        <row r="915">
          <cell r="B915" t="str">
            <v>CAR2246</v>
          </cell>
          <cell r="C915" t="str">
            <v>700/1031</v>
          </cell>
          <cell r="D915" t="str">
            <v>MA107 1C</v>
          </cell>
          <cell r="E915" t="str">
            <v>SW11</v>
          </cell>
          <cell r="F915">
            <v>620</v>
          </cell>
        </row>
        <row r="916">
          <cell r="B916" t="str">
            <v>CAR2246</v>
          </cell>
          <cell r="C916" t="str">
            <v>700/1031</v>
          </cell>
          <cell r="D916" t="str">
            <v>MA107 1C</v>
          </cell>
          <cell r="E916" t="str">
            <v>SW11</v>
          </cell>
          <cell r="F916">
            <v>620</v>
          </cell>
        </row>
        <row r="917">
          <cell r="B917" t="str">
            <v>CAR2246</v>
          </cell>
          <cell r="C917" t="str">
            <v>700/1031</v>
          </cell>
          <cell r="D917" t="str">
            <v>MA107 1C</v>
          </cell>
          <cell r="E917" t="str">
            <v>SW11</v>
          </cell>
          <cell r="F917">
            <v>558</v>
          </cell>
        </row>
        <row r="918">
          <cell r="B918" t="str">
            <v>CAR2269</v>
          </cell>
          <cell r="C918" t="str">
            <v>700/1031</v>
          </cell>
          <cell r="D918" t="str">
            <v>MA107 1C</v>
          </cell>
          <cell r="E918" t="str">
            <v>SW11</v>
          </cell>
          <cell r="F918">
            <v>260</v>
          </cell>
          <cell r="G918">
            <v>5078</v>
          </cell>
        </row>
        <row r="919">
          <cell r="B919" t="str">
            <v>CAR2269</v>
          </cell>
          <cell r="C919" t="str">
            <v>700/1031</v>
          </cell>
          <cell r="D919" t="str">
            <v>MA107 1C</v>
          </cell>
          <cell r="E919" t="str">
            <v>SW11</v>
          </cell>
          <cell r="F919">
            <v>600</v>
          </cell>
        </row>
        <row r="920">
          <cell r="B920" t="str">
            <v>CAR2269</v>
          </cell>
          <cell r="C920" t="str">
            <v>700/1031</v>
          </cell>
          <cell r="D920" t="str">
            <v>MA107 1C</v>
          </cell>
          <cell r="E920" t="str">
            <v>SW11</v>
          </cell>
          <cell r="F920">
            <v>600</v>
          </cell>
        </row>
        <row r="921">
          <cell r="B921" t="str">
            <v>CAR2269</v>
          </cell>
          <cell r="C921" t="str">
            <v>700/1031</v>
          </cell>
          <cell r="D921" t="str">
            <v>MA107 1C</v>
          </cell>
          <cell r="E921" t="str">
            <v>SW11</v>
          </cell>
          <cell r="F921">
            <v>600</v>
          </cell>
        </row>
        <row r="922">
          <cell r="B922" t="str">
            <v>CAR2269</v>
          </cell>
          <cell r="C922" t="str">
            <v>700/1031</v>
          </cell>
          <cell r="D922" t="str">
            <v>MA107 1C</v>
          </cell>
          <cell r="E922" t="str">
            <v>SW11</v>
          </cell>
          <cell r="F922">
            <v>620</v>
          </cell>
        </row>
        <row r="924">
          <cell r="B924" t="str">
            <v>CAR2238</v>
          </cell>
          <cell r="C924" t="str">
            <v>710 PB</v>
          </cell>
          <cell r="D924" t="str">
            <v>MA204 1B</v>
          </cell>
          <cell r="E924" t="str">
            <v>SP09</v>
          </cell>
          <cell r="F924">
            <v>720</v>
          </cell>
          <cell r="G924">
            <v>5496</v>
          </cell>
        </row>
        <row r="925">
          <cell r="B925" t="str">
            <v>CAR2238</v>
          </cell>
          <cell r="C925" t="str">
            <v>710 PB</v>
          </cell>
          <cell r="D925" t="str">
            <v>MA204 1B</v>
          </cell>
          <cell r="E925" t="str">
            <v>SP09</v>
          </cell>
          <cell r="F925">
            <v>720</v>
          </cell>
        </row>
        <row r="926">
          <cell r="B926" t="str">
            <v>CAR2238</v>
          </cell>
          <cell r="C926" t="str">
            <v>710 PB</v>
          </cell>
          <cell r="D926" t="str">
            <v>MA204 1B</v>
          </cell>
          <cell r="E926" t="str">
            <v>SP09</v>
          </cell>
          <cell r="F926">
            <v>720</v>
          </cell>
        </row>
        <row r="927">
          <cell r="B927" t="str">
            <v>CAR2238</v>
          </cell>
          <cell r="C927" t="str">
            <v>710 PB</v>
          </cell>
          <cell r="D927" t="str">
            <v>MA204 1B</v>
          </cell>
          <cell r="E927" t="str">
            <v>SP09</v>
          </cell>
          <cell r="F927">
            <v>744</v>
          </cell>
        </row>
        <row r="928">
          <cell r="B928" t="str">
            <v>CAR2238</v>
          </cell>
          <cell r="C928" t="str">
            <v>710 PB</v>
          </cell>
          <cell r="D928" t="str">
            <v>MA204 1B</v>
          </cell>
          <cell r="E928" t="str">
            <v>SP09</v>
          </cell>
          <cell r="F928">
            <v>744</v>
          </cell>
        </row>
        <row r="929">
          <cell r="B929" t="str">
            <v>CAR2238</v>
          </cell>
          <cell r="C929" t="str">
            <v>710 PB</v>
          </cell>
          <cell r="D929" t="str">
            <v>MA204 1B</v>
          </cell>
          <cell r="E929" t="str">
            <v>SP09</v>
          </cell>
          <cell r="F929">
            <v>744</v>
          </cell>
        </row>
        <row r="930">
          <cell r="B930" t="str">
            <v>CAR2238</v>
          </cell>
          <cell r="C930" t="str">
            <v>710 PB</v>
          </cell>
          <cell r="D930" t="str">
            <v>MA204 1B</v>
          </cell>
          <cell r="E930" t="str">
            <v>SP09</v>
          </cell>
          <cell r="F930">
            <v>744</v>
          </cell>
        </row>
        <row r="931">
          <cell r="B931" t="str">
            <v>CAR2238</v>
          </cell>
          <cell r="C931" t="str">
            <v>710 PB</v>
          </cell>
          <cell r="D931" t="str">
            <v>MA204 1B</v>
          </cell>
          <cell r="E931" t="str">
            <v>SP09</v>
          </cell>
          <cell r="F931">
            <v>360</v>
          </cell>
        </row>
        <row r="932">
          <cell r="B932" t="str">
            <v>LSE4943</v>
          </cell>
          <cell r="C932" t="str">
            <v>581-06-02</v>
          </cell>
          <cell r="D932" t="str">
            <v>MA503 0A</v>
          </cell>
          <cell r="E932" t="str">
            <v>RW32</v>
          </cell>
          <cell r="F932">
            <v>660</v>
          </cell>
          <cell r="G932">
            <v>660</v>
          </cell>
        </row>
        <row r="933">
          <cell r="B933" t="str">
            <v>LSE4931</v>
          </cell>
          <cell r="C933" t="str">
            <v>581-06-16</v>
          </cell>
          <cell r="D933" t="str">
            <v>MA503 0A</v>
          </cell>
          <cell r="E933" t="str">
            <v>SW49</v>
          </cell>
          <cell r="F933">
            <v>660</v>
          </cell>
          <cell r="G933">
            <v>4620</v>
          </cell>
        </row>
        <row r="934">
          <cell r="B934" t="str">
            <v>LSE4931</v>
          </cell>
          <cell r="C934" t="str">
            <v>581-06-16</v>
          </cell>
          <cell r="D934" t="str">
            <v>MA503 0A</v>
          </cell>
          <cell r="E934" t="str">
            <v>SW49</v>
          </cell>
          <cell r="F934">
            <v>660</v>
          </cell>
        </row>
        <row r="935">
          <cell r="B935" t="str">
            <v>LSE4931</v>
          </cell>
          <cell r="C935" t="str">
            <v>581-06-16</v>
          </cell>
          <cell r="D935" t="str">
            <v>MA503 0A</v>
          </cell>
          <cell r="E935" t="str">
            <v>SW49</v>
          </cell>
          <cell r="F935">
            <v>660</v>
          </cell>
        </row>
        <row r="936">
          <cell r="B936" t="str">
            <v>LSE4931</v>
          </cell>
          <cell r="C936" t="str">
            <v>581-06-16</v>
          </cell>
          <cell r="D936" t="str">
            <v>MA503 0A</v>
          </cell>
          <cell r="E936" t="str">
            <v>SW49</v>
          </cell>
          <cell r="F936">
            <v>660</v>
          </cell>
        </row>
        <row r="937">
          <cell r="B937" t="str">
            <v>LSE4931</v>
          </cell>
          <cell r="C937" t="str">
            <v>581-06-16</v>
          </cell>
          <cell r="D937" t="str">
            <v>MA503 0A</v>
          </cell>
          <cell r="E937" t="str">
            <v>SW49</v>
          </cell>
          <cell r="F937">
            <v>660</v>
          </cell>
        </row>
        <row r="938">
          <cell r="B938" t="str">
            <v>LSE4931</v>
          </cell>
          <cell r="C938" t="str">
            <v>581-06-16</v>
          </cell>
          <cell r="D938" t="str">
            <v>MA503 0A</v>
          </cell>
          <cell r="E938" t="str">
            <v>SW49</v>
          </cell>
          <cell r="F938">
            <v>660</v>
          </cell>
        </row>
        <row r="939">
          <cell r="B939" t="str">
            <v>LSE4931</v>
          </cell>
          <cell r="C939" t="str">
            <v>581-06-16</v>
          </cell>
          <cell r="D939" t="str">
            <v>MA503 0A</v>
          </cell>
          <cell r="E939" t="str">
            <v>SW49</v>
          </cell>
          <cell r="F939">
            <v>660</v>
          </cell>
        </row>
        <row r="940">
          <cell r="B940" t="str">
            <v>LSE4952</v>
          </cell>
          <cell r="C940" t="str">
            <v>581-06-16</v>
          </cell>
          <cell r="D940" t="str">
            <v>MA503 0A</v>
          </cell>
          <cell r="E940" t="str">
            <v>SW49</v>
          </cell>
          <cell r="F940">
            <v>660</v>
          </cell>
          <cell r="G940">
            <v>1320</v>
          </cell>
        </row>
        <row r="941">
          <cell r="B941" t="str">
            <v>LSE4952</v>
          </cell>
          <cell r="C941" t="str">
            <v>581-06-16</v>
          </cell>
          <cell r="D941" t="str">
            <v>MA503 0A</v>
          </cell>
          <cell r="E941" t="str">
            <v>SW49</v>
          </cell>
          <cell r="F941">
            <v>660</v>
          </cell>
        </row>
        <row r="942">
          <cell r="B942" t="str">
            <v>LSE4964</v>
          </cell>
          <cell r="C942" t="str">
            <v>581-06-16</v>
          </cell>
          <cell r="D942" t="str">
            <v>MA503 0A</v>
          </cell>
          <cell r="E942" t="str">
            <v>SW49</v>
          </cell>
          <cell r="F942">
            <v>660</v>
          </cell>
          <cell r="G942">
            <v>1320</v>
          </cell>
        </row>
        <row r="943">
          <cell r="B943" t="str">
            <v>LSE4964</v>
          </cell>
          <cell r="C943" t="str">
            <v>581-06-16</v>
          </cell>
          <cell r="D943" t="str">
            <v>MA503 0A</v>
          </cell>
          <cell r="E943" t="str">
            <v>SW49</v>
          </cell>
          <cell r="F943">
            <v>660</v>
          </cell>
        </row>
        <row r="944">
          <cell r="B944" t="str">
            <v>LSE4945</v>
          </cell>
          <cell r="C944" t="str">
            <v>581-06-16</v>
          </cell>
          <cell r="D944" t="str">
            <v>MA503 0A</v>
          </cell>
          <cell r="E944" t="str">
            <v>SW49</v>
          </cell>
          <cell r="F944">
            <v>660</v>
          </cell>
          <cell r="G944">
            <v>660</v>
          </cell>
        </row>
        <row r="945">
          <cell r="B945" t="str">
            <v>LSE4983</v>
          </cell>
          <cell r="C945" t="str">
            <v>581-06-16</v>
          </cell>
          <cell r="D945" t="str">
            <v>MA503 0A</v>
          </cell>
          <cell r="E945" t="str">
            <v>SW49</v>
          </cell>
          <cell r="F945">
            <v>660</v>
          </cell>
          <cell r="G945">
            <v>660</v>
          </cell>
        </row>
        <row r="946">
          <cell r="B946" t="str">
            <v>LSE4985</v>
          </cell>
          <cell r="C946" t="str">
            <v>581-06-02</v>
          </cell>
          <cell r="D946" t="str">
            <v>MA503 0A</v>
          </cell>
          <cell r="E946" t="str">
            <v>RW32</v>
          </cell>
          <cell r="F946">
            <v>660</v>
          </cell>
          <cell r="G946">
            <v>660</v>
          </cell>
        </row>
        <row r="947">
          <cell r="B947" t="str">
            <v>LSE4977</v>
          </cell>
          <cell r="C947" t="str">
            <v>581-06-02</v>
          </cell>
          <cell r="D947" t="str">
            <v>MA503 0A</v>
          </cell>
          <cell r="E947" t="str">
            <v>RW32</v>
          </cell>
          <cell r="F947">
            <v>660</v>
          </cell>
          <cell r="G947">
            <v>660</v>
          </cell>
        </row>
        <row r="948">
          <cell r="B948" t="str">
            <v>LSE4975</v>
          </cell>
          <cell r="C948" t="str">
            <v>581-06-16</v>
          </cell>
          <cell r="D948" t="str">
            <v>MA503 0A</v>
          </cell>
          <cell r="E948" t="str">
            <v>SW49</v>
          </cell>
          <cell r="F948">
            <v>660</v>
          </cell>
          <cell r="G948">
            <v>660</v>
          </cell>
        </row>
        <row r="949">
          <cell r="B949" t="str">
            <v>LSE5005</v>
          </cell>
          <cell r="C949" t="str">
            <v>581-06-16</v>
          </cell>
          <cell r="D949" t="str">
            <v>MA503 0A</v>
          </cell>
          <cell r="E949" t="str">
            <v>SW49</v>
          </cell>
          <cell r="F949">
            <v>660</v>
          </cell>
          <cell r="G949">
            <v>660</v>
          </cell>
        </row>
        <row r="950">
          <cell r="B950" t="str">
            <v>LSE5000</v>
          </cell>
          <cell r="C950" t="str">
            <v>581-06-16</v>
          </cell>
          <cell r="D950" t="str">
            <v>MA503 0A</v>
          </cell>
          <cell r="E950" t="str">
            <v>SW49</v>
          </cell>
          <cell r="F950">
            <v>660</v>
          </cell>
          <cell r="G950">
            <v>660</v>
          </cell>
        </row>
        <row r="951">
          <cell r="B951" t="str">
            <v>LSE4981</v>
          </cell>
          <cell r="C951" t="str">
            <v>581-06-02</v>
          </cell>
          <cell r="D951" t="str">
            <v>MA503 0A</v>
          </cell>
          <cell r="E951" t="str">
            <v>RW32</v>
          </cell>
          <cell r="F951">
            <v>660</v>
          </cell>
          <cell r="G951">
            <v>660</v>
          </cell>
        </row>
        <row r="952">
          <cell r="B952" t="str">
            <v>LSE5002</v>
          </cell>
          <cell r="C952" t="str">
            <v>521-02-02</v>
          </cell>
          <cell r="D952" t="str">
            <v>MA362 1A</v>
          </cell>
          <cell r="E952" t="str">
            <v>RW20</v>
          </cell>
          <cell r="F952">
            <v>660</v>
          </cell>
          <cell r="G952">
            <v>1320</v>
          </cell>
        </row>
        <row r="953">
          <cell r="B953" t="str">
            <v>LSE5002</v>
          </cell>
          <cell r="C953" t="str">
            <v>521-02-02</v>
          </cell>
          <cell r="D953" t="str">
            <v>MA362 1A</v>
          </cell>
          <cell r="E953" t="str">
            <v>RW20</v>
          </cell>
          <cell r="F953">
            <v>660</v>
          </cell>
        </row>
        <row r="954">
          <cell r="B954" t="str">
            <v>LSE4974</v>
          </cell>
          <cell r="C954" t="str">
            <v>521-02-16</v>
          </cell>
          <cell r="D954" t="str">
            <v>MA362 1A</v>
          </cell>
          <cell r="E954" t="str">
            <v>SW39</v>
          </cell>
          <cell r="F954">
            <v>660</v>
          </cell>
          <cell r="G954">
            <v>660</v>
          </cell>
        </row>
        <row r="955">
          <cell r="B955" t="str">
            <v>LSE4967</v>
          </cell>
          <cell r="C955" t="str">
            <v>521-02-16</v>
          </cell>
          <cell r="D955" t="str">
            <v>MA362 1A</v>
          </cell>
          <cell r="E955" t="str">
            <v>SW39</v>
          </cell>
          <cell r="F955">
            <v>660</v>
          </cell>
          <cell r="G955">
            <v>2640</v>
          </cell>
        </row>
        <row r="956">
          <cell r="B956" t="str">
            <v>LSE4967</v>
          </cell>
          <cell r="C956" t="str">
            <v>521-02-16</v>
          </cell>
          <cell r="D956" t="str">
            <v>MA362 1A</v>
          </cell>
          <cell r="E956" t="str">
            <v>SW39</v>
          </cell>
          <cell r="F956">
            <v>660</v>
          </cell>
        </row>
        <row r="957">
          <cell r="B957" t="str">
            <v>LSE4967</v>
          </cell>
          <cell r="C957" t="str">
            <v>521-02-16</v>
          </cell>
          <cell r="D957" t="str">
            <v>MA362 1A</v>
          </cell>
          <cell r="E957" t="str">
            <v>SW39</v>
          </cell>
          <cell r="F957">
            <v>660</v>
          </cell>
        </row>
        <row r="958">
          <cell r="B958" t="str">
            <v>LSE4967</v>
          </cell>
          <cell r="C958" t="str">
            <v>521-02-16</v>
          </cell>
          <cell r="D958" t="str">
            <v>MA362 1A</v>
          </cell>
          <cell r="E958" t="str">
            <v>SW39</v>
          </cell>
          <cell r="F958">
            <v>660</v>
          </cell>
        </row>
        <row r="959">
          <cell r="B959" t="str">
            <v>LSE4993</v>
          </cell>
          <cell r="C959" t="str">
            <v>521-02-16</v>
          </cell>
          <cell r="D959" t="str">
            <v>MA362 1A</v>
          </cell>
          <cell r="E959" t="str">
            <v>SW39</v>
          </cell>
          <cell r="F959">
            <v>660</v>
          </cell>
          <cell r="G959">
            <v>1320</v>
          </cell>
        </row>
        <row r="960">
          <cell r="B960" t="str">
            <v>LSE4993</v>
          </cell>
          <cell r="C960" t="str">
            <v>521-02-16</v>
          </cell>
          <cell r="D960" t="str">
            <v>MA362 1A</v>
          </cell>
          <cell r="E960" t="str">
            <v>SW39</v>
          </cell>
          <cell r="F960">
            <v>660</v>
          </cell>
        </row>
        <row r="961">
          <cell r="B961" t="str">
            <v>LSE4999</v>
          </cell>
          <cell r="C961" t="str">
            <v>521-02-16</v>
          </cell>
          <cell r="D961" t="str">
            <v>MA362 1A</v>
          </cell>
          <cell r="E961" t="str">
            <v>SW39</v>
          </cell>
          <cell r="F961">
            <v>660</v>
          </cell>
          <cell r="G961">
            <v>660</v>
          </cell>
        </row>
        <row r="962">
          <cell r="B962" t="str">
            <v>LSE4970</v>
          </cell>
          <cell r="C962" t="str">
            <v>583-06-16</v>
          </cell>
          <cell r="D962" t="str">
            <v>WA474 0A</v>
          </cell>
          <cell r="E962" t="str">
            <v>SW49</v>
          </cell>
          <cell r="F962">
            <v>660</v>
          </cell>
          <cell r="G962">
            <v>1980</v>
          </cell>
        </row>
        <row r="963">
          <cell r="B963" t="str">
            <v>LSE4970</v>
          </cell>
          <cell r="C963" t="str">
            <v>583-06-16</v>
          </cell>
          <cell r="D963" t="str">
            <v>WA474 0A</v>
          </cell>
          <cell r="E963" t="str">
            <v>SW49</v>
          </cell>
          <cell r="F963">
            <v>660</v>
          </cell>
        </row>
        <row r="964">
          <cell r="B964" t="str">
            <v>LSE4970</v>
          </cell>
          <cell r="C964" t="str">
            <v>583-06-16</v>
          </cell>
          <cell r="D964" t="str">
            <v>WA474 0A</v>
          </cell>
          <cell r="E964" t="str">
            <v>SW49</v>
          </cell>
          <cell r="F964">
            <v>660</v>
          </cell>
        </row>
        <row r="965">
          <cell r="B965" t="str">
            <v>LSE4973</v>
          </cell>
          <cell r="C965" t="str">
            <v>583-06-02</v>
          </cell>
          <cell r="D965" t="str">
            <v>WA474 0A</v>
          </cell>
          <cell r="E965" t="str">
            <v>RW32</v>
          </cell>
          <cell r="F965">
            <v>660</v>
          </cell>
          <cell r="G965">
            <v>1320</v>
          </cell>
        </row>
        <row r="966">
          <cell r="B966" t="str">
            <v>LSE4973</v>
          </cell>
          <cell r="C966" t="str">
            <v>583-06-02</v>
          </cell>
          <cell r="D966" t="str">
            <v>WA474 0A</v>
          </cell>
          <cell r="E966" t="str">
            <v>RW32</v>
          </cell>
          <cell r="F966">
            <v>660</v>
          </cell>
        </row>
        <row r="967">
          <cell r="B967" t="str">
            <v>LSE4998</v>
          </cell>
          <cell r="C967" t="str">
            <v>583-06-16</v>
          </cell>
          <cell r="D967" t="str">
            <v>WA474 0A</v>
          </cell>
          <cell r="E967" t="str">
            <v>SW49</v>
          </cell>
          <cell r="F967">
            <v>660</v>
          </cell>
          <cell r="G967">
            <v>660</v>
          </cell>
        </row>
        <row r="969">
          <cell r="B969" t="str">
            <v>LSE4936</v>
          </cell>
          <cell r="C969" t="str">
            <v>582-06-02</v>
          </cell>
          <cell r="D969" t="str">
            <v>MA473 0B</v>
          </cell>
          <cell r="E969" t="str">
            <v>RW32</v>
          </cell>
          <cell r="F969">
            <v>660</v>
          </cell>
        </row>
        <row r="970">
          <cell r="B970" t="str">
            <v>LSE4936</v>
          </cell>
          <cell r="C970" t="str">
            <v>582-06-02</v>
          </cell>
          <cell r="D970" t="str">
            <v>MA473 0B</v>
          </cell>
          <cell r="E970" t="str">
            <v>RW32</v>
          </cell>
          <cell r="F970">
            <v>660</v>
          </cell>
        </row>
        <row r="971">
          <cell r="B971" t="str">
            <v>LSE4936</v>
          </cell>
          <cell r="C971" t="str">
            <v>582-06-02</v>
          </cell>
          <cell r="D971" t="str">
            <v>MA473 0B</v>
          </cell>
          <cell r="E971" t="str">
            <v>RW32</v>
          </cell>
          <cell r="F971">
            <v>660</v>
          </cell>
        </row>
        <row r="972">
          <cell r="B972" t="str">
            <v>LSE4936</v>
          </cell>
          <cell r="C972" t="str">
            <v>582-06-02</v>
          </cell>
          <cell r="D972" t="str">
            <v>MA473 0B</v>
          </cell>
          <cell r="E972" t="str">
            <v>RW32</v>
          </cell>
          <cell r="F972">
            <v>660</v>
          </cell>
        </row>
        <row r="973">
          <cell r="B973" t="str">
            <v>LSE4932</v>
          </cell>
          <cell r="C973" t="str">
            <v>582-06-16</v>
          </cell>
          <cell r="D973" t="str">
            <v>MA473 0B</v>
          </cell>
          <cell r="E973" t="str">
            <v>SW49</v>
          </cell>
          <cell r="F973">
            <v>660</v>
          </cell>
          <cell r="G973">
            <v>7920</v>
          </cell>
        </row>
        <row r="974">
          <cell r="B974" t="str">
            <v>LSE4932</v>
          </cell>
          <cell r="C974" t="str">
            <v>582-06-16</v>
          </cell>
          <cell r="D974" t="str">
            <v>MA473 0B</v>
          </cell>
          <cell r="E974" t="str">
            <v>SW49</v>
          </cell>
          <cell r="F974">
            <v>660</v>
          </cell>
        </row>
        <row r="975">
          <cell r="B975" t="str">
            <v>LSE4932</v>
          </cell>
          <cell r="C975" t="str">
            <v>582-06-16</v>
          </cell>
          <cell r="D975" t="str">
            <v>MA473 0B</v>
          </cell>
          <cell r="E975" t="str">
            <v>SW49</v>
          </cell>
          <cell r="F975">
            <v>660</v>
          </cell>
        </row>
        <row r="976">
          <cell r="B976" t="str">
            <v>LSE4932</v>
          </cell>
          <cell r="C976" t="str">
            <v>582-06-16</v>
          </cell>
          <cell r="D976" t="str">
            <v>MA473 0B</v>
          </cell>
          <cell r="E976" t="str">
            <v>SW49</v>
          </cell>
          <cell r="F976">
            <v>660</v>
          </cell>
        </row>
        <row r="977">
          <cell r="B977" t="str">
            <v>LSE4932</v>
          </cell>
          <cell r="C977" t="str">
            <v>582-06-16</v>
          </cell>
          <cell r="D977" t="str">
            <v>MA473 0B</v>
          </cell>
          <cell r="E977" t="str">
            <v>SW49</v>
          </cell>
          <cell r="F977">
            <v>660</v>
          </cell>
        </row>
        <row r="978">
          <cell r="B978" t="str">
            <v>LSE4932</v>
          </cell>
          <cell r="C978" t="str">
            <v>582-06-16</v>
          </cell>
          <cell r="D978" t="str">
            <v>MA473 0B</v>
          </cell>
          <cell r="E978" t="str">
            <v>SW49</v>
          </cell>
          <cell r="F978">
            <v>660</v>
          </cell>
        </row>
        <row r="979">
          <cell r="B979" t="str">
            <v>LSE4932</v>
          </cell>
          <cell r="C979" t="str">
            <v>582-06-16</v>
          </cell>
          <cell r="D979" t="str">
            <v>MA473 0B</v>
          </cell>
          <cell r="E979" t="str">
            <v>SW49</v>
          </cell>
          <cell r="F979">
            <v>660</v>
          </cell>
        </row>
        <row r="980">
          <cell r="B980" t="str">
            <v>LSE4932</v>
          </cell>
          <cell r="C980" t="str">
            <v>582-06-16</v>
          </cell>
          <cell r="D980" t="str">
            <v>MA473 0B</v>
          </cell>
          <cell r="E980" t="str">
            <v>SW49</v>
          </cell>
          <cell r="F980">
            <v>660</v>
          </cell>
        </row>
        <row r="981">
          <cell r="B981" t="str">
            <v>LSE4932</v>
          </cell>
          <cell r="C981" t="str">
            <v>582-06-16</v>
          </cell>
          <cell r="D981" t="str">
            <v>MA473 0B</v>
          </cell>
          <cell r="E981" t="str">
            <v>SW49</v>
          </cell>
          <cell r="F981">
            <v>660</v>
          </cell>
        </row>
        <row r="982">
          <cell r="B982" t="str">
            <v>LSE4932</v>
          </cell>
          <cell r="C982" t="str">
            <v>582-06-16</v>
          </cell>
          <cell r="D982" t="str">
            <v>MA473 0B</v>
          </cell>
          <cell r="E982" t="str">
            <v>SW49</v>
          </cell>
          <cell r="F982">
            <v>660</v>
          </cell>
        </row>
        <row r="983">
          <cell r="B983" t="str">
            <v>LSE4932</v>
          </cell>
          <cell r="C983" t="str">
            <v>582-06-16</v>
          </cell>
          <cell r="D983" t="str">
            <v>MA473 0B</v>
          </cell>
          <cell r="E983" t="str">
            <v>SW49</v>
          </cell>
          <cell r="F983">
            <v>660</v>
          </cell>
        </row>
        <row r="984">
          <cell r="B984" t="str">
            <v>LSE4932</v>
          </cell>
          <cell r="C984" t="str">
            <v>582-06-16</v>
          </cell>
          <cell r="D984" t="str">
            <v>MA473 0B</v>
          </cell>
          <cell r="E984" t="str">
            <v>SW49</v>
          </cell>
          <cell r="F984">
            <v>660</v>
          </cell>
        </row>
        <row r="985">
          <cell r="B985" t="str">
            <v>LSE4939</v>
          </cell>
          <cell r="C985" t="str">
            <v>582-06-16</v>
          </cell>
          <cell r="D985" t="str">
            <v>MA473 0B</v>
          </cell>
          <cell r="E985" t="str">
            <v>SW49</v>
          </cell>
          <cell r="F985">
            <v>660</v>
          </cell>
          <cell r="G985">
            <v>660</v>
          </cell>
        </row>
        <row r="986">
          <cell r="B986" t="str">
            <v>LSE4947</v>
          </cell>
          <cell r="C986" t="str">
            <v>582-06-16</v>
          </cell>
          <cell r="D986" t="str">
            <v>MA473 0B</v>
          </cell>
          <cell r="E986" t="str">
            <v>SW49</v>
          </cell>
          <cell r="F986">
            <v>660</v>
          </cell>
          <cell r="G986">
            <v>3300</v>
          </cell>
        </row>
        <row r="987">
          <cell r="B987" t="str">
            <v>LSE4947</v>
          </cell>
          <cell r="C987" t="str">
            <v>582-06-16</v>
          </cell>
          <cell r="D987" t="str">
            <v>MA473 0B</v>
          </cell>
          <cell r="E987" t="str">
            <v>SW49</v>
          </cell>
          <cell r="F987">
            <v>660</v>
          </cell>
        </row>
        <row r="988">
          <cell r="B988" t="str">
            <v>LSE4947</v>
          </cell>
          <cell r="C988" t="str">
            <v>582-06-16</v>
          </cell>
          <cell r="D988" t="str">
            <v>MA473 0B</v>
          </cell>
          <cell r="E988" t="str">
            <v>SW49</v>
          </cell>
          <cell r="F988">
            <v>660</v>
          </cell>
        </row>
        <row r="989">
          <cell r="B989" t="str">
            <v>LSE4947</v>
          </cell>
          <cell r="C989" t="str">
            <v>582-06-16</v>
          </cell>
          <cell r="D989" t="str">
            <v>MA473 0B</v>
          </cell>
          <cell r="E989" t="str">
            <v>SW49</v>
          </cell>
          <cell r="F989">
            <v>660</v>
          </cell>
        </row>
        <row r="990">
          <cell r="B990" t="str">
            <v>LSE4947</v>
          </cell>
          <cell r="C990" t="str">
            <v>582-06-16</v>
          </cell>
          <cell r="D990" t="str">
            <v>MA473 0B</v>
          </cell>
          <cell r="E990" t="str">
            <v>SW49</v>
          </cell>
          <cell r="F990">
            <v>660</v>
          </cell>
        </row>
        <row r="991">
          <cell r="B991" t="str">
            <v>LSE4953</v>
          </cell>
          <cell r="C991" t="str">
            <v>582-06-16</v>
          </cell>
          <cell r="D991" t="str">
            <v>MA473 0B</v>
          </cell>
          <cell r="E991" t="str">
            <v>SW49</v>
          </cell>
          <cell r="F991">
            <v>660</v>
          </cell>
          <cell r="G991">
            <v>660</v>
          </cell>
        </row>
        <row r="992">
          <cell r="B992" t="str">
            <v>LSE4958</v>
          </cell>
          <cell r="C992" t="str">
            <v>582-06-16</v>
          </cell>
          <cell r="D992" t="str">
            <v>MA473 0B</v>
          </cell>
          <cell r="E992" t="str">
            <v>SW49</v>
          </cell>
          <cell r="F992">
            <v>660</v>
          </cell>
          <cell r="G992">
            <v>660</v>
          </cell>
        </row>
        <row r="993">
          <cell r="B993" t="str">
            <v>LSE4946</v>
          </cell>
          <cell r="C993" t="str">
            <v>582-06-16</v>
          </cell>
          <cell r="D993" t="str">
            <v>MA473 0B</v>
          </cell>
          <cell r="E993" t="str">
            <v>SW49</v>
          </cell>
          <cell r="F993">
            <v>660</v>
          </cell>
          <cell r="G993">
            <v>2640</v>
          </cell>
        </row>
        <row r="994">
          <cell r="B994" t="str">
            <v>LSE4946</v>
          </cell>
          <cell r="C994" t="str">
            <v>582-06-16</v>
          </cell>
          <cell r="D994" t="str">
            <v>MA473 0B</v>
          </cell>
          <cell r="E994" t="str">
            <v>SW49</v>
          </cell>
          <cell r="F994">
            <v>660</v>
          </cell>
        </row>
        <row r="995">
          <cell r="B995" t="str">
            <v>LSE4946</v>
          </cell>
          <cell r="C995" t="str">
            <v>582-06-16</v>
          </cell>
          <cell r="D995" t="str">
            <v>MA473 0B</v>
          </cell>
          <cell r="E995" t="str">
            <v>SW49</v>
          </cell>
          <cell r="F995">
            <v>660</v>
          </cell>
        </row>
        <row r="996">
          <cell r="B996" t="str">
            <v>LSE4946</v>
          </cell>
          <cell r="C996" t="str">
            <v>582-06-16</v>
          </cell>
          <cell r="D996" t="str">
            <v>MA473 0B</v>
          </cell>
          <cell r="E996" t="str">
            <v>SW49</v>
          </cell>
          <cell r="F996">
            <v>660</v>
          </cell>
        </row>
        <row r="997">
          <cell r="B997" t="str">
            <v>LSE4965</v>
          </cell>
          <cell r="C997" t="str">
            <v>582-06-16</v>
          </cell>
          <cell r="D997" t="str">
            <v>MA473 0B</v>
          </cell>
          <cell r="E997" t="str">
            <v>SW49</v>
          </cell>
          <cell r="F997">
            <v>660</v>
          </cell>
          <cell r="G997">
            <v>1320</v>
          </cell>
        </row>
        <row r="998">
          <cell r="B998" t="str">
            <v>LSE4965</v>
          </cell>
          <cell r="C998" t="str">
            <v>582-06-16</v>
          </cell>
          <cell r="D998" t="str">
            <v>MA473 0B</v>
          </cell>
          <cell r="E998" t="str">
            <v>SW49</v>
          </cell>
          <cell r="F998">
            <v>660</v>
          </cell>
        </row>
        <row r="999">
          <cell r="B999" t="str">
            <v>LSE5006</v>
          </cell>
          <cell r="C999" t="str">
            <v>582-06-16</v>
          </cell>
          <cell r="D999" t="str">
            <v>MA473 0B</v>
          </cell>
          <cell r="E999" t="str">
            <v>SW49</v>
          </cell>
          <cell r="F999">
            <v>660</v>
          </cell>
          <cell r="G999">
            <v>1320</v>
          </cell>
        </row>
        <row r="1000">
          <cell r="B1000" t="str">
            <v>LSE5006</v>
          </cell>
          <cell r="C1000" t="str">
            <v>582-06-16</v>
          </cell>
          <cell r="D1000" t="str">
            <v>MA473 0B</v>
          </cell>
          <cell r="E1000" t="str">
            <v>SW49</v>
          </cell>
          <cell r="F1000">
            <v>660</v>
          </cell>
        </row>
        <row r="1001">
          <cell r="B1001" t="str">
            <v>LSE5004</v>
          </cell>
          <cell r="C1001" t="str">
            <v>582-06-02</v>
          </cell>
          <cell r="D1001" t="str">
            <v>MA473 0B</v>
          </cell>
          <cell r="E1001" t="str">
            <v>RW32</v>
          </cell>
          <cell r="F1001">
            <v>660</v>
          </cell>
          <cell r="G1001">
            <v>1320</v>
          </cell>
        </row>
        <row r="1002">
          <cell r="B1002" t="str">
            <v>LSE5004</v>
          </cell>
          <cell r="C1002" t="str">
            <v>582-06-02</v>
          </cell>
          <cell r="D1002" t="str">
            <v>MA473 0B</v>
          </cell>
          <cell r="E1002" t="str">
            <v>RW32</v>
          </cell>
          <cell r="F1002">
            <v>660</v>
          </cell>
        </row>
        <row r="1003">
          <cell r="B1003" t="str">
            <v>LSE4986</v>
          </cell>
          <cell r="C1003" t="str">
            <v>582-06-02</v>
          </cell>
          <cell r="D1003" t="str">
            <v>MA473 0B</v>
          </cell>
          <cell r="E1003" t="str">
            <v>RW32</v>
          </cell>
          <cell r="F1003">
            <v>660</v>
          </cell>
          <cell r="G1003">
            <v>5280</v>
          </cell>
        </row>
        <row r="1004">
          <cell r="B1004" t="str">
            <v>LSE4986</v>
          </cell>
          <cell r="C1004" t="str">
            <v>582-06-02</v>
          </cell>
          <cell r="D1004" t="str">
            <v>MA473 0B</v>
          </cell>
          <cell r="E1004" t="str">
            <v>RW32</v>
          </cell>
          <cell r="F1004">
            <v>660</v>
          </cell>
        </row>
        <row r="1005">
          <cell r="B1005" t="str">
            <v>LSE4986</v>
          </cell>
          <cell r="C1005" t="str">
            <v>582-06-02</v>
          </cell>
          <cell r="D1005" t="str">
            <v>MA473 0B</v>
          </cell>
          <cell r="E1005" t="str">
            <v>RW32</v>
          </cell>
          <cell r="F1005">
            <v>660</v>
          </cell>
        </row>
        <row r="1006">
          <cell r="B1006" t="str">
            <v>LSE4986</v>
          </cell>
          <cell r="C1006" t="str">
            <v>582-06-02</v>
          </cell>
          <cell r="D1006" t="str">
            <v>MA473 0B</v>
          </cell>
          <cell r="E1006" t="str">
            <v>RW32</v>
          </cell>
          <cell r="F1006">
            <v>660</v>
          </cell>
        </row>
        <row r="1007">
          <cell r="B1007" t="str">
            <v>LSE4986</v>
          </cell>
          <cell r="C1007" t="str">
            <v>582-06-02</v>
          </cell>
          <cell r="D1007" t="str">
            <v>MA473 0B</v>
          </cell>
          <cell r="E1007" t="str">
            <v>RW32</v>
          </cell>
          <cell r="F1007">
            <v>660</v>
          </cell>
        </row>
        <row r="1008">
          <cell r="B1008" t="str">
            <v>LSE4986</v>
          </cell>
          <cell r="C1008" t="str">
            <v>582-06-02</v>
          </cell>
          <cell r="D1008" t="str">
            <v>MA473 0B</v>
          </cell>
          <cell r="E1008" t="str">
            <v>RW32</v>
          </cell>
          <cell r="F1008">
            <v>660</v>
          </cell>
        </row>
        <row r="1009">
          <cell r="B1009" t="str">
            <v>LSE4986</v>
          </cell>
          <cell r="C1009" t="str">
            <v>582-06-02</v>
          </cell>
          <cell r="D1009" t="str">
            <v>MA473 0B</v>
          </cell>
          <cell r="E1009" t="str">
            <v>RW32</v>
          </cell>
          <cell r="F1009">
            <v>660</v>
          </cell>
        </row>
        <row r="1010">
          <cell r="B1010" t="str">
            <v>LSE4986</v>
          </cell>
          <cell r="C1010" t="str">
            <v>582-06-02</v>
          </cell>
          <cell r="D1010" t="str">
            <v>MA473 0B</v>
          </cell>
          <cell r="E1010" t="str">
            <v>RW32</v>
          </cell>
          <cell r="F1010">
            <v>660</v>
          </cell>
        </row>
        <row r="1011">
          <cell r="B1011" t="str">
            <v>LSE4984</v>
          </cell>
          <cell r="C1011" t="str">
            <v>582-06-16</v>
          </cell>
          <cell r="D1011" t="str">
            <v>MA473 0B</v>
          </cell>
          <cell r="E1011" t="str">
            <v>SW49</v>
          </cell>
          <cell r="F1011">
            <v>660</v>
          </cell>
          <cell r="G1011">
            <v>5940</v>
          </cell>
        </row>
        <row r="1012">
          <cell r="B1012" t="str">
            <v>LSE4984</v>
          </cell>
          <cell r="C1012" t="str">
            <v>582-06-16</v>
          </cell>
          <cell r="D1012" t="str">
            <v>MA473 0B</v>
          </cell>
          <cell r="E1012" t="str">
            <v>SW49</v>
          </cell>
          <cell r="F1012">
            <v>660</v>
          </cell>
        </row>
        <row r="1013">
          <cell r="B1013" t="str">
            <v>LSE4984</v>
          </cell>
          <cell r="C1013" t="str">
            <v>582-06-16</v>
          </cell>
          <cell r="D1013" t="str">
            <v>MA473 0B</v>
          </cell>
          <cell r="E1013" t="str">
            <v>SW49</v>
          </cell>
          <cell r="F1013">
            <v>660</v>
          </cell>
        </row>
        <row r="1014">
          <cell r="B1014" t="str">
            <v>LSE4984</v>
          </cell>
          <cell r="C1014" t="str">
            <v>582-06-16</v>
          </cell>
          <cell r="D1014" t="str">
            <v>MA473 0B</v>
          </cell>
          <cell r="E1014" t="str">
            <v>SW49</v>
          </cell>
          <cell r="F1014">
            <v>660</v>
          </cell>
        </row>
        <row r="1015">
          <cell r="B1015" t="str">
            <v>LSE4984</v>
          </cell>
          <cell r="C1015" t="str">
            <v>582-06-16</v>
          </cell>
          <cell r="D1015" t="str">
            <v>MA473 0B</v>
          </cell>
          <cell r="E1015" t="str">
            <v>SW49</v>
          </cell>
          <cell r="F1015">
            <v>660</v>
          </cell>
        </row>
        <row r="1016">
          <cell r="B1016" t="str">
            <v>LSE4984</v>
          </cell>
          <cell r="C1016" t="str">
            <v>582-06-16</v>
          </cell>
          <cell r="D1016" t="str">
            <v>MA473 0B</v>
          </cell>
          <cell r="E1016" t="str">
            <v>SW49</v>
          </cell>
          <cell r="F1016">
            <v>660</v>
          </cell>
        </row>
        <row r="1017">
          <cell r="B1017" t="str">
            <v>LSE4984</v>
          </cell>
          <cell r="C1017" t="str">
            <v>582-06-16</v>
          </cell>
          <cell r="D1017" t="str">
            <v>MA473 0B</v>
          </cell>
          <cell r="E1017" t="str">
            <v>SW49</v>
          </cell>
          <cell r="F1017">
            <v>660</v>
          </cell>
        </row>
        <row r="1018">
          <cell r="B1018" t="str">
            <v>LSE4984</v>
          </cell>
          <cell r="C1018" t="str">
            <v>582-06-16</v>
          </cell>
          <cell r="D1018" t="str">
            <v>MA473 0B</v>
          </cell>
          <cell r="E1018" t="str">
            <v>SW49</v>
          </cell>
          <cell r="F1018">
            <v>660</v>
          </cell>
        </row>
        <row r="1019">
          <cell r="B1019" t="str">
            <v>LSE4984</v>
          </cell>
          <cell r="C1019" t="str">
            <v>582-06-16</v>
          </cell>
          <cell r="D1019" t="str">
            <v>MA473 0B</v>
          </cell>
          <cell r="E1019" t="str">
            <v>SW49</v>
          </cell>
          <cell r="F1019">
            <v>660</v>
          </cell>
        </row>
        <row r="1020">
          <cell r="B1020" t="str">
            <v>LSE4976</v>
          </cell>
          <cell r="C1020" t="str">
            <v>582-06-16</v>
          </cell>
          <cell r="D1020" t="str">
            <v>MA473 0B</v>
          </cell>
          <cell r="E1020" t="str">
            <v>SW49</v>
          </cell>
          <cell r="F1020">
            <v>660</v>
          </cell>
          <cell r="G1020">
            <v>2640</v>
          </cell>
        </row>
        <row r="1021">
          <cell r="B1021" t="str">
            <v>LSE4976</v>
          </cell>
          <cell r="C1021" t="str">
            <v>582-06-16</v>
          </cell>
          <cell r="D1021" t="str">
            <v>MA473 0B</v>
          </cell>
          <cell r="E1021" t="str">
            <v>SW49</v>
          </cell>
          <cell r="F1021">
            <v>660</v>
          </cell>
        </row>
        <row r="1022">
          <cell r="B1022" t="str">
            <v>LSE4976</v>
          </cell>
          <cell r="C1022" t="str">
            <v>582-06-16</v>
          </cell>
          <cell r="D1022" t="str">
            <v>MA473 0B</v>
          </cell>
          <cell r="E1022" t="str">
            <v>SW49</v>
          </cell>
          <cell r="F1022">
            <v>660</v>
          </cell>
        </row>
        <row r="1023">
          <cell r="B1023" t="str">
            <v>LSE4976</v>
          </cell>
          <cell r="C1023" t="str">
            <v>582-06-16</v>
          </cell>
          <cell r="D1023" t="str">
            <v>MA473 0B</v>
          </cell>
          <cell r="E1023" t="str">
            <v>SW49</v>
          </cell>
          <cell r="F1023">
            <v>660</v>
          </cell>
        </row>
        <row r="1024">
          <cell r="B1024" t="str">
            <v>LSE4969</v>
          </cell>
          <cell r="C1024" t="str">
            <v>582-06-16</v>
          </cell>
          <cell r="D1024" t="str">
            <v>MA473 0B</v>
          </cell>
          <cell r="E1024" t="str">
            <v>SW49</v>
          </cell>
          <cell r="F1024">
            <v>660</v>
          </cell>
          <cell r="G1024">
            <v>3960</v>
          </cell>
        </row>
        <row r="1025">
          <cell r="B1025" t="str">
            <v>LSE4969</v>
          </cell>
          <cell r="C1025" t="str">
            <v>582-06-16</v>
          </cell>
          <cell r="D1025" t="str">
            <v>MA473 0B</v>
          </cell>
          <cell r="E1025" t="str">
            <v>SW49</v>
          </cell>
          <cell r="F1025">
            <v>660</v>
          </cell>
        </row>
        <row r="1026">
          <cell r="B1026" t="str">
            <v>LSE4969</v>
          </cell>
          <cell r="C1026" t="str">
            <v>582-06-16</v>
          </cell>
          <cell r="D1026" t="str">
            <v>MA473 0B</v>
          </cell>
          <cell r="E1026" t="str">
            <v>SW49</v>
          </cell>
          <cell r="F1026">
            <v>660</v>
          </cell>
        </row>
        <row r="1027">
          <cell r="B1027" t="str">
            <v>LSE4969</v>
          </cell>
          <cell r="C1027" t="str">
            <v>582-06-16</v>
          </cell>
          <cell r="D1027" t="str">
            <v>MA473 0B</v>
          </cell>
          <cell r="E1027" t="str">
            <v>SW49</v>
          </cell>
          <cell r="F1027">
            <v>660</v>
          </cell>
        </row>
        <row r="1028">
          <cell r="B1028" t="str">
            <v>LSE4969</v>
          </cell>
          <cell r="C1028" t="str">
            <v>582-06-16</v>
          </cell>
          <cell r="D1028" t="str">
            <v>MA473 0B</v>
          </cell>
          <cell r="E1028" t="str">
            <v>SW49</v>
          </cell>
          <cell r="F1028">
            <v>660</v>
          </cell>
        </row>
        <row r="1030">
          <cell r="B1030" t="str">
            <v>LSE4912</v>
          </cell>
          <cell r="C1030" t="str">
            <v>581-06-02</v>
          </cell>
          <cell r="D1030" t="str">
            <v>MA503 0A</v>
          </cell>
          <cell r="E1030" t="str">
            <v>RW32</v>
          </cell>
          <cell r="F1030">
            <v>660</v>
          </cell>
        </row>
        <row r="1031">
          <cell r="B1031" t="str">
            <v>LSE4912</v>
          </cell>
          <cell r="C1031" t="str">
            <v>581-06-02</v>
          </cell>
          <cell r="D1031" t="str">
            <v>MA503 0A</v>
          </cell>
          <cell r="E1031" t="str">
            <v>RW32</v>
          </cell>
          <cell r="F1031">
            <v>660</v>
          </cell>
        </row>
        <row r="1032">
          <cell r="B1032" t="str">
            <v>LSE4909</v>
          </cell>
          <cell r="C1032" t="str">
            <v>581-06-16</v>
          </cell>
          <cell r="D1032" t="str">
            <v>MA503 0A</v>
          </cell>
          <cell r="E1032" t="str">
            <v>SW49</v>
          </cell>
          <cell r="F1032">
            <v>660</v>
          </cell>
          <cell r="G1032">
            <v>1320</v>
          </cell>
        </row>
        <row r="1033">
          <cell r="B1033" t="str">
            <v>LSE4909</v>
          </cell>
          <cell r="C1033" t="str">
            <v>581-06-16</v>
          </cell>
          <cell r="D1033" t="str">
            <v>MA503 0A</v>
          </cell>
          <cell r="E1033" t="str">
            <v>SW49</v>
          </cell>
          <cell r="F1033">
            <v>660</v>
          </cell>
        </row>
        <row r="1034">
          <cell r="B1034" t="str">
            <v>LSE4925</v>
          </cell>
          <cell r="C1034" t="str">
            <v>581-06-16</v>
          </cell>
          <cell r="D1034" t="str">
            <v>MA503 0A</v>
          </cell>
          <cell r="E1034" t="str">
            <v>SW49</v>
          </cell>
          <cell r="F1034">
            <v>660</v>
          </cell>
          <cell r="G1034">
            <v>660</v>
          </cell>
        </row>
        <row r="1035">
          <cell r="B1035" t="str">
            <v>LSE4924</v>
          </cell>
          <cell r="C1035" t="str">
            <v>581-06-16</v>
          </cell>
          <cell r="D1035" t="str">
            <v>MA503 0A</v>
          </cell>
          <cell r="E1035" t="str">
            <v>SW49</v>
          </cell>
          <cell r="F1035">
            <v>660</v>
          </cell>
          <cell r="G1035">
            <v>660</v>
          </cell>
        </row>
        <row r="1036">
          <cell r="B1036" t="str">
            <v>LSE4954</v>
          </cell>
          <cell r="C1036" t="str">
            <v>581-06-02</v>
          </cell>
          <cell r="D1036" t="str">
            <v>MA503 0A</v>
          </cell>
          <cell r="E1036" t="str">
            <v>RW32</v>
          </cell>
          <cell r="F1036">
            <v>660</v>
          </cell>
          <cell r="G1036">
            <v>1320</v>
          </cell>
        </row>
        <row r="1037">
          <cell r="B1037" t="str">
            <v>LSE4954</v>
          </cell>
          <cell r="C1037" t="str">
            <v>581-06-02</v>
          </cell>
          <cell r="D1037" t="str">
            <v>MA503 0A</v>
          </cell>
          <cell r="E1037" t="str">
            <v>RW32</v>
          </cell>
          <cell r="F1037">
            <v>660</v>
          </cell>
        </row>
        <row r="1038">
          <cell r="B1038" t="str">
            <v>LSE4962</v>
          </cell>
          <cell r="C1038" t="str">
            <v>581-06-02</v>
          </cell>
          <cell r="D1038" t="str">
            <v>MA503 0A</v>
          </cell>
          <cell r="E1038" t="str">
            <v>RW32</v>
          </cell>
          <cell r="F1038">
            <v>660</v>
          </cell>
          <cell r="G1038">
            <v>1320</v>
          </cell>
        </row>
        <row r="1039">
          <cell r="B1039" t="str">
            <v>LSE4962</v>
          </cell>
          <cell r="C1039" t="str">
            <v>581-06-02</v>
          </cell>
          <cell r="D1039" t="str">
            <v>MA503 0A</v>
          </cell>
          <cell r="E1039" t="str">
            <v>RW32</v>
          </cell>
          <cell r="F1039">
            <v>660</v>
          </cell>
        </row>
        <row r="1040">
          <cell r="B1040" t="str">
            <v>LSANZ4652</v>
          </cell>
          <cell r="C1040" t="str">
            <v>00607-1459</v>
          </cell>
          <cell r="D1040" t="str">
            <v>MA130 1B</v>
          </cell>
          <cell r="E1040" t="str">
            <v>RW23</v>
          </cell>
          <cell r="F1040">
            <v>660</v>
          </cell>
          <cell r="G1040">
            <v>660</v>
          </cell>
        </row>
        <row r="1041">
          <cell r="B1041" t="str">
            <v>LSANZ4744</v>
          </cell>
          <cell r="C1041" t="str">
            <v>00607-0407</v>
          </cell>
          <cell r="D1041" t="str">
            <v>MA130 1B</v>
          </cell>
          <cell r="E1041" t="str">
            <v>SW29</v>
          </cell>
          <cell r="F1041">
            <v>600</v>
          </cell>
          <cell r="G1041">
            <v>660</v>
          </cell>
        </row>
        <row r="1042">
          <cell r="B1042" t="str">
            <v>LSANZ4729</v>
          </cell>
          <cell r="C1042" t="str">
            <v>43450-8575</v>
          </cell>
          <cell r="D1042" t="str">
            <v>WA421 2A</v>
          </cell>
          <cell r="E1042" t="str">
            <v>SB29</v>
          </cell>
          <cell r="F1042">
            <v>558</v>
          </cell>
          <cell r="G1042">
            <v>1230</v>
          </cell>
        </row>
        <row r="1043">
          <cell r="B1043" t="str">
            <v>LSANZ4729</v>
          </cell>
          <cell r="C1043" t="str">
            <v>43450-8575</v>
          </cell>
          <cell r="D1043" t="str">
            <v>WA421 2A</v>
          </cell>
          <cell r="E1043" t="str">
            <v>SB29</v>
          </cell>
          <cell r="F1043">
            <v>540</v>
          </cell>
        </row>
        <row r="1044">
          <cell r="B1044" t="str">
            <v>LSANZ4729</v>
          </cell>
          <cell r="C1044" t="str">
            <v>43450-8575</v>
          </cell>
          <cell r="D1044" t="str">
            <v>WA421 2A</v>
          </cell>
          <cell r="E1044" t="str">
            <v>SB29</v>
          </cell>
          <cell r="F1044">
            <v>132</v>
          </cell>
        </row>
        <row r="1045">
          <cell r="B1045" t="str">
            <v>LSANZ4742</v>
          </cell>
          <cell r="C1045" t="str">
            <v>00512-0201</v>
          </cell>
          <cell r="D1045" t="str">
            <v>MA418 1A</v>
          </cell>
          <cell r="E1045" t="str">
            <v>RW15</v>
          </cell>
          <cell r="F1045">
            <v>600</v>
          </cell>
          <cell r="G1045">
            <v>600</v>
          </cell>
        </row>
        <row r="1046">
          <cell r="B1046" t="str">
            <v>LSANZ4743</v>
          </cell>
          <cell r="C1046" t="str">
            <v>00550-0201</v>
          </cell>
          <cell r="D1046" t="str">
            <v>WA383 1A</v>
          </cell>
          <cell r="E1046" t="str">
            <v>RW15</v>
          </cell>
          <cell r="F1046">
            <v>600</v>
          </cell>
          <cell r="G1046">
            <v>600</v>
          </cell>
        </row>
        <row r="1047">
          <cell r="B1047" t="str">
            <v>LSANZ4725</v>
          </cell>
          <cell r="C1047" t="str">
            <v>20985-8501</v>
          </cell>
          <cell r="D1047" t="str">
            <v>WA476 1A</v>
          </cell>
          <cell r="E1047" t="str">
            <v>RW38</v>
          </cell>
          <cell r="F1047">
            <v>420</v>
          </cell>
          <cell r="G1047">
            <v>620</v>
          </cell>
        </row>
        <row r="1048">
          <cell r="B1048" t="str">
            <v>LSANZ4725</v>
          </cell>
          <cell r="C1048" t="str">
            <v>20985-8501</v>
          </cell>
          <cell r="D1048" t="str">
            <v>WA476 1A</v>
          </cell>
          <cell r="E1048" t="str">
            <v>RW38</v>
          </cell>
          <cell r="F1048">
            <v>200</v>
          </cell>
        </row>
        <row r="1049">
          <cell r="B1049" t="str">
            <v>LSANZ4726</v>
          </cell>
          <cell r="C1049" t="str">
            <v>20985-8520</v>
          </cell>
          <cell r="D1049" t="str">
            <v>WA476 1A</v>
          </cell>
          <cell r="E1049" t="str">
            <v>TW19</v>
          </cell>
          <cell r="F1049">
            <v>527</v>
          </cell>
          <cell r="G1049">
            <v>617</v>
          </cell>
        </row>
        <row r="1050">
          <cell r="B1050" t="str">
            <v>LSANZ4726</v>
          </cell>
          <cell r="C1050" t="str">
            <v>20985-8520</v>
          </cell>
          <cell r="D1050" t="str">
            <v>WA476 1A</v>
          </cell>
          <cell r="E1050" t="str">
            <v>TW19</v>
          </cell>
          <cell r="F1050">
            <v>90</v>
          </cell>
        </row>
        <row r="1051">
          <cell r="B1051" t="str">
            <v>LSANZ4727</v>
          </cell>
          <cell r="C1051" t="str">
            <v>20985-8575</v>
          </cell>
          <cell r="D1051" t="str">
            <v>WA476 1A</v>
          </cell>
          <cell r="E1051" t="str">
            <v>SB29</v>
          </cell>
          <cell r="F1051">
            <v>744</v>
          </cell>
          <cell r="G1051">
            <v>824</v>
          </cell>
        </row>
        <row r="1052">
          <cell r="B1052" t="str">
            <v>LSANZ4727</v>
          </cell>
          <cell r="C1052" t="str">
            <v>20985-8575</v>
          </cell>
          <cell r="D1052" t="str">
            <v>WA476 1A</v>
          </cell>
          <cell r="E1052" t="str">
            <v>SB29</v>
          </cell>
          <cell r="F1052">
            <v>80</v>
          </cell>
        </row>
        <row r="1053">
          <cell r="B1053" t="str">
            <v>LSE4968</v>
          </cell>
          <cell r="C1053" t="str">
            <v>581-06-16</v>
          </cell>
          <cell r="D1053" t="str">
            <v>MA503 0A</v>
          </cell>
          <cell r="E1053" t="str">
            <v>SW49</v>
          </cell>
          <cell r="F1053">
            <v>660</v>
          </cell>
          <cell r="G1053">
            <v>3300</v>
          </cell>
        </row>
        <row r="1054">
          <cell r="B1054" t="str">
            <v>LSE4968</v>
          </cell>
          <cell r="C1054" t="str">
            <v>581-06-16</v>
          </cell>
          <cell r="D1054" t="str">
            <v>MA503 0A</v>
          </cell>
          <cell r="E1054" t="str">
            <v>SW49</v>
          </cell>
          <cell r="F1054">
            <v>660</v>
          </cell>
        </row>
        <row r="1055">
          <cell r="B1055" t="str">
            <v>LSE4968</v>
          </cell>
          <cell r="C1055" t="str">
            <v>581-06-16</v>
          </cell>
          <cell r="D1055" t="str">
            <v>MA503 0A</v>
          </cell>
          <cell r="E1055" t="str">
            <v>SW49</v>
          </cell>
          <cell r="F1055">
            <v>660</v>
          </cell>
        </row>
        <row r="1056">
          <cell r="B1056" t="str">
            <v>LSE4968</v>
          </cell>
          <cell r="C1056" t="str">
            <v>581-06-16</v>
          </cell>
          <cell r="D1056" t="str">
            <v>MA503 0A</v>
          </cell>
          <cell r="E1056" t="str">
            <v>SW49</v>
          </cell>
          <cell r="F1056">
            <v>660</v>
          </cell>
        </row>
        <row r="1057">
          <cell r="B1057" t="str">
            <v>LSE4968</v>
          </cell>
          <cell r="C1057" t="str">
            <v>581-06-16</v>
          </cell>
          <cell r="D1057" t="str">
            <v>MA503 0A</v>
          </cell>
          <cell r="E1057" t="str">
            <v>SW49</v>
          </cell>
          <cell r="F1057">
            <v>660</v>
          </cell>
        </row>
        <row r="1058">
          <cell r="B1058" t="str">
            <v>LSE4989</v>
          </cell>
          <cell r="C1058" t="str">
            <v>581-06-16</v>
          </cell>
          <cell r="D1058" t="str">
            <v>MA503 0A</v>
          </cell>
          <cell r="E1058" t="str">
            <v>SW49</v>
          </cell>
          <cell r="F1058">
            <v>660</v>
          </cell>
          <cell r="G1058">
            <v>660</v>
          </cell>
        </row>
        <row r="1059">
          <cell r="B1059" t="str">
            <v>LSE4991</v>
          </cell>
          <cell r="C1059" t="str">
            <v>581-06-02</v>
          </cell>
          <cell r="D1059" t="str">
            <v>MA503 0A</v>
          </cell>
          <cell r="E1059" t="str">
            <v>RW32</v>
          </cell>
          <cell r="F1059">
            <v>660</v>
          </cell>
          <cell r="G1059">
            <v>1980</v>
          </cell>
        </row>
        <row r="1060">
          <cell r="B1060" t="str">
            <v>LSE4991</v>
          </cell>
          <cell r="C1060" t="str">
            <v>581-06-02</v>
          </cell>
          <cell r="D1060" t="str">
            <v>MA503 0A</v>
          </cell>
          <cell r="E1060" t="str">
            <v>RW32</v>
          </cell>
          <cell r="F1060">
            <v>660</v>
          </cell>
        </row>
        <row r="1061">
          <cell r="B1061" t="str">
            <v>LSE4991</v>
          </cell>
          <cell r="C1061" t="str">
            <v>581-06-02</v>
          </cell>
          <cell r="D1061" t="str">
            <v>MA503 0A</v>
          </cell>
          <cell r="E1061" t="str">
            <v>RW32</v>
          </cell>
          <cell r="F1061">
            <v>660</v>
          </cell>
        </row>
        <row r="1062">
          <cell r="B1062" t="str">
            <v>LSE4994</v>
          </cell>
          <cell r="C1062" t="str">
            <v>581-06-02</v>
          </cell>
          <cell r="D1062" t="str">
            <v>MA503 0A</v>
          </cell>
          <cell r="E1062" t="str">
            <v>RW32</v>
          </cell>
          <cell r="F1062">
            <v>660</v>
          </cell>
          <cell r="G1062">
            <v>660</v>
          </cell>
        </row>
        <row r="1063">
          <cell r="B1063" t="str">
            <v>LSE4971</v>
          </cell>
          <cell r="C1063" t="str">
            <v>581-06-02</v>
          </cell>
          <cell r="D1063" t="str">
            <v>MA503 0A</v>
          </cell>
          <cell r="E1063" t="str">
            <v>RW32</v>
          </cell>
          <cell r="F1063">
            <v>660</v>
          </cell>
          <cell r="G1063">
            <v>3960</v>
          </cell>
        </row>
        <row r="1064">
          <cell r="B1064" t="str">
            <v>LSE4971</v>
          </cell>
          <cell r="C1064" t="str">
            <v>581-06-02</v>
          </cell>
          <cell r="D1064" t="str">
            <v>MA503 0A</v>
          </cell>
          <cell r="E1064" t="str">
            <v>RW32</v>
          </cell>
          <cell r="F1064">
            <v>660</v>
          </cell>
        </row>
        <row r="1065">
          <cell r="B1065" t="str">
            <v>LSE4971</v>
          </cell>
          <cell r="C1065" t="str">
            <v>581-06-02</v>
          </cell>
          <cell r="D1065" t="str">
            <v>MA503 0A</v>
          </cell>
          <cell r="E1065" t="str">
            <v>RW32</v>
          </cell>
          <cell r="F1065">
            <v>660</v>
          </cell>
        </row>
        <row r="1066">
          <cell r="B1066" t="str">
            <v>LSE4971</v>
          </cell>
          <cell r="C1066" t="str">
            <v>581-06-02</v>
          </cell>
          <cell r="D1066" t="str">
            <v>MA503 0A</v>
          </cell>
          <cell r="E1066" t="str">
            <v>RW32</v>
          </cell>
          <cell r="F1066">
            <v>660</v>
          </cell>
        </row>
        <row r="1067">
          <cell r="B1067" t="str">
            <v>LSE4971</v>
          </cell>
          <cell r="C1067" t="str">
            <v>581-06-02</v>
          </cell>
          <cell r="D1067" t="str">
            <v>MA503 0A</v>
          </cell>
          <cell r="E1067" t="str">
            <v>RW32</v>
          </cell>
          <cell r="F1067">
            <v>660</v>
          </cell>
        </row>
        <row r="1068">
          <cell r="B1068" t="str">
            <v>LSE4971</v>
          </cell>
          <cell r="C1068" t="str">
            <v>581-06-02</v>
          </cell>
          <cell r="D1068" t="str">
            <v>MA503 0A</v>
          </cell>
          <cell r="E1068" t="str">
            <v>RW32</v>
          </cell>
          <cell r="F1068">
            <v>660</v>
          </cell>
        </row>
        <row r="1069">
          <cell r="B1069" t="str">
            <v>LSE4996</v>
          </cell>
          <cell r="C1069" t="str">
            <v>581-06-16</v>
          </cell>
          <cell r="D1069" t="str">
            <v>MA503 0A</v>
          </cell>
          <cell r="E1069" t="str">
            <v>SW49</v>
          </cell>
          <cell r="F1069">
            <v>660</v>
          </cell>
          <cell r="G1069">
            <v>1980</v>
          </cell>
        </row>
        <row r="1070">
          <cell r="B1070" t="str">
            <v>LSE4996</v>
          </cell>
          <cell r="C1070" t="str">
            <v>581-06-16</v>
          </cell>
          <cell r="D1070" t="str">
            <v>MA503 0A</v>
          </cell>
          <cell r="E1070" t="str">
            <v>SW49</v>
          </cell>
          <cell r="F1070">
            <v>660</v>
          </cell>
        </row>
        <row r="1071">
          <cell r="B1071" t="str">
            <v>LSE4996</v>
          </cell>
          <cell r="C1071" t="str">
            <v>581-06-16</v>
          </cell>
          <cell r="D1071" t="str">
            <v>MA503 0A</v>
          </cell>
          <cell r="E1071" t="str">
            <v>SW49</v>
          </cell>
          <cell r="F1071">
            <v>660</v>
          </cell>
        </row>
        <row r="1072">
          <cell r="B1072" t="str">
            <v>LSE4966</v>
          </cell>
          <cell r="C1072" t="str">
            <v>521-02-76</v>
          </cell>
          <cell r="D1072" t="str">
            <v>MA362 1A</v>
          </cell>
          <cell r="E1072" t="str">
            <v>SB16</v>
          </cell>
          <cell r="F1072">
            <v>660</v>
          </cell>
          <cell r="G1072">
            <v>1980</v>
          </cell>
        </row>
        <row r="1073">
          <cell r="B1073" t="str">
            <v>LSE4966</v>
          </cell>
          <cell r="C1073" t="str">
            <v>521-02-76</v>
          </cell>
          <cell r="D1073" t="str">
            <v>MA362 1A</v>
          </cell>
          <cell r="E1073" t="str">
            <v>SB16</v>
          </cell>
          <cell r="F1073">
            <v>660</v>
          </cell>
        </row>
        <row r="1074">
          <cell r="B1074" t="str">
            <v>LSE4966</v>
          </cell>
          <cell r="C1074" t="str">
            <v>521-02-76</v>
          </cell>
          <cell r="D1074" t="str">
            <v>MA362 1A</v>
          </cell>
          <cell r="E1074" t="str">
            <v>SB16</v>
          </cell>
          <cell r="F1074">
            <v>660</v>
          </cell>
        </row>
        <row r="1075">
          <cell r="B1075" t="str">
            <v>LSE5008</v>
          </cell>
          <cell r="C1075" t="str">
            <v>521-02-76</v>
          </cell>
          <cell r="D1075" t="str">
            <v>MA362 1A</v>
          </cell>
          <cell r="E1075" t="str">
            <v>SB16</v>
          </cell>
          <cell r="F1075">
            <v>660</v>
          </cell>
          <cell r="G1075">
            <v>660</v>
          </cell>
        </row>
        <row r="1076">
          <cell r="B1076" t="str">
            <v>LSE5009</v>
          </cell>
          <cell r="C1076" t="str">
            <v>521-02-76</v>
          </cell>
          <cell r="D1076" t="str">
            <v>MA362 1A</v>
          </cell>
          <cell r="E1076" t="str">
            <v>SB16</v>
          </cell>
          <cell r="F1076">
            <v>660</v>
          </cell>
          <cell r="G1076">
            <v>660</v>
          </cell>
        </row>
        <row r="1077">
          <cell r="B1077" t="str">
            <v>LSANZ4732</v>
          </cell>
          <cell r="C1077" t="str">
            <v>43460-8575</v>
          </cell>
          <cell r="D1077" t="str">
            <v>WA504 0A</v>
          </cell>
          <cell r="E1077" t="str">
            <v>SB29</v>
          </cell>
          <cell r="F1077">
            <v>480</v>
          </cell>
          <cell r="G1077">
            <v>829</v>
          </cell>
        </row>
        <row r="1078">
          <cell r="B1078" t="str">
            <v>LSANZ4732</v>
          </cell>
          <cell r="C1078" t="str">
            <v>43460-8575</v>
          </cell>
          <cell r="D1078" t="str">
            <v>WA504 0A</v>
          </cell>
          <cell r="E1078" t="str">
            <v>SB29</v>
          </cell>
          <cell r="F1078">
            <v>279</v>
          </cell>
        </row>
        <row r="1079">
          <cell r="B1079" t="str">
            <v>LSANZ4732</v>
          </cell>
          <cell r="C1079" t="str">
            <v>43460-8575</v>
          </cell>
          <cell r="D1079" t="str">
            <v>WA504 0A</v>
          </cell>
          <cell r="E1079" t="str">
            <v>SB29</v>
          </cell>
          <cell r="F1079">
            <v>70</v>
          </cell>
        </row>
        <row r="1080">
          <cell r="B1080" t="str">
            <v>LSANZ4731</v>
          </cell>
          <cell r="C1080" t="str">
            <v>43460-8520</v>
          </cell>
          <cell r="D1080" t="str">
            <v>WA504 0A</v>
          </cell>
          <cell r="E1080" t="str">
            <v>TW19</v>
          </cell>
          <cell r="F1080">
            <v>558</v>
          </cell>
          <cell r="G1080">
            <v>618</v>
          </cell>
        </row>
        <row r="1081">
          <cell r="B1081" t="str">
            <v>LSANZ4731</v>
          </cell>
          <cell r="C1081" t="str">
            <v>43460-8520</v>
          </cell>
          <cell r="D1081" t="str">
            <v>WA504 0A</v>
          </cell>
          <cell r="E1081" t="str">
            <v>TW19</v>
          </cell>
          <cell r="F1081">
            <v>60</v>
          </cell>
        </row>
        <row r="1082">
          <cell r="B1082" t="str">
            <v>LSANZ4760</v>
          </cell>
          <cell r="C1082" t="str">
            <v>502-03-13</v>
          </cell>
          <cell r="D1082" t="str">
            <v>MA391 1A</v>
          </cell>
          <cell r="E1082" t="str">
            <v>TW11</v>
          </cell>
          <cell r="F1082">
            <v>120</v>
          </cell>
          <cell r="G1082">
            <v>1840</v>
          </cell>
        </row>
        <row r="1083">
          <cell r="B1083" t="str">
            <v>LSANZ4760</v>
          </cell>
          <cell r="C1083" t="str">
            <v>502-03-13</v>
          </cell>
          <cell r="D1083" t="str">
            <v>MA391 1A</v>
          </cell>
          <cell r="E1083" t="str">
            <v>TW11</v>
          </cell>
          <cell r="F1083">
            <v>120</v>
          </cell>
        </row>
        <row r="1084">
          <cell r="B1084" t="str">
            <v>LSANZ4737</v>
          </cell>
          <cell r="C1084" t="str">
            <v>00504-0207</v>
          </cell>
          <cell r="D1084" t="str">
            <v>MA381 1A</v>
          </cell>
          <cell r="E1084" t="str">
            <v>SW28</v>
          </cell>
          <cell r="F1084">
            <v>600</v>
          </cell>
          <cell r="G1084">
            <v>3540</v>
          </cell>
        </row>
        <row r="1085">
          <cell r="B1085" t="str">
            <v>LSANZ4737</v>
          </cell>
          <cell r="C1085" t="str">
            <v>00504-0207</v>
          </cell>
          <cell r="D1085" t="str">
            <v>MA381 1A</v>
          </cell>
          <cell r="E1085" t="str">
            <v>SW28</v>
          </cell>
          <cell r="F1085">
            <v>600</v>
          </cell>
        </row>
        <row r="1086">
          <cell r="B1086" t="str">
            <v>LSANZ4737</v>
          </cell>
          <cell r="C1086" t="str">
            <v>00504-0207</v>
          </cell>
          <cell r="D1086" t="str">
            <v>MA381 1A</v>
          </cell>
          <cell r="E1086" t="str">
            <v>SW28</v>
          </cell>
          <cell r="F1086">
            <v>600</v>
          </cell>
        </row>
        <row r="1087">
          <cell r="B1087" t="str">
            <v>LSANZ4737</v>
          </cell>
          <cell r="C1087" t="str">
            <v>00504-0207</v>
          </cell>
          <cell r="D1087" t="str">
            <v>MA381 1A</v>
          </cell>
          <cell r="E1087" t="str">
            <v>SW28</v>
          </cell>
          <cell r="F1087">
            <v>600</v>
          </cell>
        </row>
        <row r="1088">
          <cell r="B1088" t="str">
            <v>LSANZ4737</v>
          </cell>
          <cell r="C1088" t="str">
            <v>00504-0207</v>
          </cell>
          <cell r="D1088" t="str">
            <v>MA381 1A</v>
          </cell>
          <cell r="E1088" t="str">
            <v>SW28</v>
          </cell>
          <cell r="F1088">
            <v>600</v>
          </cell>
        </row>
        <row r="1089">
          <cell r="B1089" t="str">
            <v>LSANZ4737</v>
          </cell>
          <cell r="C1089" t="str">
            <v>00504-0207</v>
          </cell>
          <cell r="D1089" t="str">
            <v>MA381 1A</v>
          </cell>
          <cell r="E1089" t="str">
            <v>SW28</v>
          </cell>
          <cell r="F1089">
            <v>540</v>
          </cell>
        </row>
        <row r="1090">
          <cell r="B1090" t="str">
            <v>LSANZ4741</v>
          </cell>
          <cell r="C1090" t="str">
            <v>00504-0207</v>
          </cell>
          <cell r="D1090" t="str">
            <v>MA381 1A</v>
          </cell>
          <cell r="E1090" t="str">
            <v>SW28</v>
          </cell>
          <cell r="F1090">
            <v>660</v>
          </cell>
          <cell r="G1090">
            <v>5040</v>
          </cell>
        </row>
        <row r="1091">
          <cell r="B1091" t="str">
            <v>LSANZ4741</v>
          </cell>
          <cell r="C1091" t="str">
            <v>00504-0207</v>
          </cell>
          <cell r="D1091" t="str">
            <v>MA381 1A</v>
          </cell>
          <cell r="E1091" t="str">
            <v>SW28</v>
          </cell>
          <cell r="F1091">
            <v>660</v>
          </cell>
        </row>
        <row r="1092">
          <cell r="B1092" t="str">
            <v>LSANZ4741</v>
          </cell>
          <cell r="C1092" t="str">
            <v>00504-0207</v>
          </cell>
          <cell r="D1092" t="str">
            <v>MA381 1A</v>
          </cell>
          <cell r="E1092" t="str">
            <v>SW28</v>
          </cell>
          <cell r="F1092">
            <v>660</v>
          </cell>
        </row>
        <row r="1094">
          <cell r="B1094" t="str">
            <v>CAR2266</v>
          </cell>
          <cell r="C1094" t="str">
            <v>450YU</v>
          </cell>
          <cell r="D1094" t="str">
            <v>JA501 1A</v>
          </cell>
          <cell r="E1094" t="str">
            <v>BW41</v>
          </cell>
          <cell r="F1094">
            <v>240</v>
          </cell>
          <cell r="G1094">
            <v>1066</v>
          </cell>
        </row>
        <row r="1095">
          <cell r="B1095" t="str">
            <v>CAR2266</v>
          </cell>
          <cell r="C1095" t="str">
            <v>450YU</v>
          </cell>
          <cell r="D1095" t="str">
            <v>JA501 1A</v>
          </cell>
          <cell r="E1095" t="str">
            <v>BW41</v>
          </cell>
          <cell r="F1095">
            <v>240</v>
          </cell>
        </row>
        <row r="1096">
          <cell r="B1096" t="str">
            <v>CAR2266</v>
          </cell>
          <cell r="C1096" t="str">
            <v>450YU</v>
          </cell>
          <cell r="D1096" t="str">
            <v>JA501 1A</v>
          </cell>
          <cell r="E1096" t="str">
            <v>BW41</v>
          </cell>
          <cell r="F1096">
            <v>176</v>
          </cell>
        </row>
        <row r="1097">
          <cell r="B1097" t="str">
            <v>CAR2266</v>
          </cell>
          <cell r="C1097" t="str">
            <v>450YU</v>
          </cell>
          <cell r="D1097" t="str">
            <v>JA501 1A</v>
          </cell>
          <cell r="E1097" t="str">
            <v>BW41</v>
          </cell>
          <cell r="F1097">
            <v>38</v>
          </cell>
        </row>
        <row r="1098">
          <cell r="B1098" t="str">
            <v>CAR2265Recut</v>
          </cell>
          <cell r="C1098" t="str">
            <v>450YU</v>
          </cell>
          <cell r="D1098" t="str">
            <v>JA501 1A</v>
          </cell>
          <cell r="E1098" t="str">
            <v>SW55</v>
          </cell>
          <cell r="F1098">
            <v>26</v>
          </cell>
        </row>
        <row r="1099">
          <cell r="B1099" t="str">
            <v>CAR2265Recut</v>
          </cell>
          <cell r="C1099" t="str">
            <v>450YU</v>
          </cell>
          <cell r="D1099" t="str">
            <v>JA501 1A</v>
          </cell>
          <cell r="E1099" t="str">
            <v>SW55</v>
          </cell>
          <cell r="F1099">
            <v>14</v>
          </cell>
        </row>
        <row r="1100">
          <cell r="B1100" t="str">
            <v>CAR2265Recut</v>
          </cell>
          <cell r="C1100" t="str">
            <v>450YU</v>
          </cell>
          <cell r="D1100" t="str">
            <v>JA501 1A</v>
          </cell>
          <cell r="E1100" t="str">
            <v>SW55</v>
          </cell>
          <cell r="F1100">
            <v>16</v>
          </cell>
        </row>
        <row r="1102">
          <cell r="B1102" t="str">
            <v>CAR2269</v>
          </cell>
          <cell r="C1102" t="str">
            <v>700/1031</v>
          </cell>
          <cell r="D1102" t="str">
            <v>MA107 1C</v>
          </cell>
          <cell r="E1102" t="str">
            <v>SW11</v>
          </cell>
          <cell r="F1102">
            <v>260</v>
          </cell>
          <cell r="G1102">
            <v>5078</v>
          </cell>
        </row>
        <row r="1103">
          <cell r="B1103" t="str">
            <v>CAR2269</v>
          </cell>
          <cell r="C1103" t="str">
            <v>700/1031</v>
          </cell>
          <cell r="D1103" t="str">
            <v>MA107 1C</v>
          </cell>
          <cell r="E1103" t="str">
            <v>SW11</v>
          </cell>
          <cell r="F1103">
            <v>600</v>
          </cell>
        </row>
        <row r="1104">
          <cell r="B1104" t="str">
            <v>CAR2269</v>
          </cell>
          <cell r="C1104" t="str">
            <v>700/1031</v>
          </cell>
          <cell r="D1104" t="str">
            <v>MA107 1C</v>
          </cell>
          <cell r="E1104" t="str">
            <v>SW11</v>
          </cell>
          <cell r="F1104">
            <v>600</v>
          </cell>
        </row>
        <row r="1105">
          <cell r="B1105" t="str">
            <v>CAR2269</v>
          </cell>
          <cell r="C1105" t="str">
            <v>700/1031</v>
          </cell>
          <cell r="D1105" t="str">
            <v>MA107 1C</v>
          </cell>
          <cell r="E1105" t="str">
            <v>SW11</v>
          </cell>
          <cell r="F1105">
            <v>600</v>
          </cell>
        </row>
        <row r="1106">
          <cell r="B1106" t="str">
            <v>CAR2269</v>
          </cell>
          <cell r="C1106" t="str">
            <v>700/1031</v>
          </cell>
          <cell r="D1106" t="str">
            <v>MA107 1C</v>
          </cell>
          <cell r="E1106" t="str">
            <v>SW11</v>
          </cell>
          <cell r="F1106">
            <v>620</v>
          </cell>
          <cell r="G1106">
            <v>5100</v>
          </cell>
        </row>
        <row r="1107">
          <cell r="B1107" t="str">
            <v>CAR2269</v>
          </cell>
          <cell r="C1107" t="str">
            <v>700/1031</v>
          </cell>
          <cell r="D1107" t="str">
            <v>MA107 1C</v>
          </cell>
          <cell r="E1107" t="str">
            <v>SW11</v>
          </cell>
          <cell r="F1107">
            <v>620</v>
          </cell>
        </row>
        <row r="1108">
          <cell r="B1108" t="str">
            <v>CAR2269</v>
          </cell>
          <cell r="C1108" t="str">
            <v>700/1031</v>
          </cell>
          <cell r="D1108" t="str">
            <v>MA107 1C</v>
          </cell>
          <cell r="E1108" t="str">
            <v>SW11</v>
          </cell>
          <cell r="F1108">
            <v>620</v>
          </cell>
        </row>
        <row r="1109">
          <cell r="B1109" t="str">
            <v>CAR2269</v>
          </cell>
          <cell r="C1109" t="str">
            <v>700/1031</v>
          </cell>
          <cell r="D1109" t="str">
            <v>MA107 1C</v>
          </cell>
          <cell r="E1109" t="str">
            <v>SW11</v>
          </cell>
          <cell r="F1109">
            <v>600</v>
          </cell>
        </row>
        <row r="1110">
          <cell r="B1110" t="str">
            <v>CAR2269</v>
          </cell>
          <cell r="C1110" t="str">
            <v>700/1031</v>
          </cell>
          <cell r="D1110" t="str">
            <v>MA107 1C</v>
          </cell>
          <cell r="E1110" t="str">
            <v>SW11</v>
          </cell>
          <cell r="F1110">
            <v>558</v>
          </cell>
        </row>
        <row r="1111">
          <cell r="B1111" t="str">
            <v>CAR2271</v>
          </cell>
          <cell r="C1111" t="str">
            <v>700/1031</v>
          </cell>
          <cell r="D1111" t="str">
            <v>MA107 1C</v>
          </cell>
          <cell r="E1111" t="str">
            <v>SW11</v>
          </cell>
          <cell r="F1111">
            <v>200</v>
          </cell>
          <cell r="G1111">
            <v>5100</v>
          </cell>
        </row>
        <row r="1112">
          <cell r="B1112" t="str">
            <v>CAR2271</v>
          </cell>
          <cell r="C1112" t="str">
            <v>700/1031</v>
          </cell>
          <cell r="D1112" t="str">
            <v>MA107 1C</v>
          </cell>
          <cell r="E1112" t="str">
            <v>SW11</v>
          </cell>
          <cell r="F1112">
            <v>600</v>
          </cell>
        </row>
        <row r="1113">
          <cell r="B1113" t="str">
            <v>CAR2271</v>
          </cell>
          <cell r="C1113" t="str">
            <v>700/1031</v>
          </cell>
          <cell r="D1113" t="str">
            <v>MA107 1C</v>
          </cell>
          <cell r="E1113" t="str">
            <v>SW11</v>
          </cell>
          <cell r="F1113">
            <v>600</v>
          </cell>
        </row>
        <row r="1114">
          <cell r="B1114" t="str">
            <v>CAR2271</v>
          </cell>
          <cell r="C1114" t="str">
            <v>700/1031</v>
          </cell>
          <cell r="D1114" t="str">
            <v>MA107 1C</v>
          </cell>
          <cell r="E1114" t="str">
            <v>SW11</v>
          </cell>
          <cell r="F1114">
            <v>600</v>
          </cell>
        </row>
        <row r="1115">
          <cell r="B1115" t="str">
            <v>CAR2271</v>
          </cell>
          <cell r="C1115" t="str">
            <v>700/1031</v>
          </cell>
          <cell r="D1115" t="str">
            <v>MA107 1C</v>
          </cell>
          <cell r="E1115" t="str">
            <v>SW11</v>
          </cell>
          <cell r="F1115">
            <v>620</v>
          </cell>
        </row>
        <row r="1116">
          <cell r="B1116" t="str">
            <v>CAR2271</v>
          </cell>
          <cell r="C1116" t="str">
            <v>700/1031</v>
          </cell>
          <cell r="D1116" t="str">
            <v>MA107 1C</v>
          </cell>
          <cell r="E1116" t="str">
            <v>SW11</v>
          </cell>
          <cell r="F1116">
            <v>620</v>
          </cell>
        </row>
        <row r="1117">
          <cell r="B1117" t="str">
            <v>CAR2271</v>
          </cell>
          <cell r="C1117" t="str">
            <v>700/1031</v>
          </cell>
          <cell r="D1117" t="str">
            <v>MA107 1C</v>
          </cell>
          <cell r="E1117" t="str">
            <v>SW11</v>
          </cell>
          <cell r="F1117">
            <v>620</v>
          </cell>
        </row>
        <row r="1118">
          <cell r="B1118" t="str">
            <v>CAR2271</v>
          </cell>
          <cell r="C1118" t="str">
            <v>700/1031</v>
          </cell>
          <cell r="D1118" t="str">
            <v>MA107 1C</v>
          </cell>
          <cell r="E1118" t="str">
            <v>SW11</v>
          </cell>
          <cell r="F1118">
            <v>620</v>
          </cell>
        </row>
        <row r="1119">
          <cell r="B1119" t="str">
            <v>CAR2271</v>
          </cell>
          <cell r="C1119" t="str">
            <v>700/1031</v>
          </cell>
          <cell r="D1119" t="str">
            <v>MA107 1C</v>
          </cell>
          <cell r="E1119" t="str">
            <v>SW11</v>
          </cell>
          <cell r="F1119">
            <v>620</v>
          </cell>
        </row>
        <row r="1120">
          <cell r="B1120" t="str">
            <v>CAR2272</v>
          </cell>
          <cell r="C1120" t="str">
            <v>700/1031</v>
          </cell>
          <cell r="D1120" t="str">
            <v>MA107 1C</v>
          </cell>
          <cell r="E1120" t="str">
            <v>SW11</v>
          </cell>
          <cell r="F1120">
            <v>140</v>
          </cell>
          <cell r="G1120">
            <v>5086</v>
          </cell>
        </row>
        <row r="1121">
          <cell r="B1121" t="str">
            <v>CAR2272</v>
          </cell>
          <cell r="C1121" t="str">
            <v>700/1031</v>
          </cell>
          <cell r="D1121" t="str">
            <v>MA107 1C</v>
          </cell>
          <cell r="E1121" t="str">
            <v>SW11</v>
          </cell>
          <cell r="F1121">
            <v>660</v>
          </cell>
        </row>
        <row r="1122">
          <cell r="B1122" t="str">
            <v>CAR2272</v>
          </cell>
          <cell r="C1122" t="str">
            <v>700/1031</v>
          </cell>
          <cell r="D1122" t="str">
            <v>MA107 1C</v>
          </cell>
          <cell r="E1122" t="str">
            <v>SW11</v>
          </cell>
          <cell r="F1122">
            <v>660</v>
          </cell>
        </row>
        <row r="1124">
          <cell r="B1124" t="str">
            <v>CAR2253A</v>
          </cell>
          <cell r="C1124" t="str">
            <v>710/01012</v>
          </cell>
          <cell r="D1124" t="str">
            <v>MA204 1B</v>
          </cell>
          <cell r="E1124" t="str">
            <v>Rigid</v>
          </cell>
          <cell r="F1124">
            <v>140</v>
          </cell>
          <cell r="G1124">
            <v>5076</v>
          </cell>
        </row>
        <row r="1125">
          <cell r="B1125" t="str">
            <v>CAR2253A</v>
          </cell>
          <cell r="C1125" t="str">
            <v>710/01012</v>
          </cell>
          <cell r="D1125" t="str">
            <v>MA204 1B</v>
          </cell>
          <cell r="E1125" t="str">
            <v>Rigid</v>
          </cell>
          <cell r="F1125">
            <v>660</v>
          </cell>
        </row>
        <row r="1126">
          <cell r="B1126" t="str">
            <v>CAR2253A</v>
          </cell>
          <cell r="C1126" t="str">
            <v>710/01012</v>
          </cell>
          <cell r="D1126" t="str">
            <v>MA204 1B</v>
          </cell>
          <cell r="E1126" t="str">
            <v>Rigid</v>
          </cell>
          <cell r="F1126">
            <v>660</v>
          </cell>
        </row>
        <row r="1127">
          <cell r="B1127" t="str">
            <v>CAR2253A</v>
          </cell>
          <cell r="C1127" t="str">
            <v>710/01012</v>
          </cell>
          <cell r="D1127" t="str">
            <v>MA204 1B</v>
          </cell>
          <cell r="E1127" t="str">
            <v>Rigid</v>
          </cell>
          <cell r="F1127">
            <v>660</v>
          </cell>
        </row>
        <row r="1128">
          <cell r="B1128" t="str">
            <v>CAR2253A</v>
          </cell>
          <cell r="C1128" t="str">
            <v>710/01012</v>
          </cell>
          <cell r="D1128" t="str">
            <v>MA204 1B</v>
          </cell>
          <cell r="E1128" t="str">
            <v>Rigid</v>
          </cell>
          <cell r="F1128">
            <v>682</v>
          </cell>
        </row>
        <row r="1129">
          <cell r="B1129" t="str">
            <v>CAR2253A</v>
          </cell>
          <cell r="C1129" t="str">
            <v>710/01012</v>
          </cell>
          <cell r="D1129" t="str">
            <v>MA204 1B</v>
          </cell>
          <cell r="E1129" t="str">
            <v>Rigid</v>
          </cell>
          <cell r="F1129">
            <v>682</v>
          </cell>
        </row>
        <row r="1130">
          <cell r="B1130" t="str">
            <v>CAR2253A</v>
          </cell>
          <cell r="C1130" t="str">
            <v>710/01012</v>
          </cell>
          <cell r="D1130" t="str">
            <v>MA204 1B</v>
          </cell>
          <cell r="E1130" t="str">
            <v>Rigid</v>
          </cell>
          <cell r="F1130">
            <v>682</v>
          </cell>
        </row>
        <row r="1131">
          <cell r="B1131" t="str">
            <v>CAR2253A</v>
          </cell>
          <cell r="C1131" t="str">
            <v>710/01012</v>
          </cell>
          <cell r="D1131" t="str">
            <v>MA204 1B</v>
          </cell>
          <cell r="E1131" t="str">
            <v>Rigid</v>
          </cell>
          <cell r="F1131">
            <v>600</v>
          </cell>
        </row>
        <row r="1132">
          <cell r="B1132" t="str">
            <v>CAR2253A</v>
          </cell>
          <cell r="C1132" t="str">
            <v>710/01012</v>
          </cell>
          <cell r="D1132" t="str">
            <v>MA204 1B</v>
          </cell>
          <cell r="E1132" t="str">
            <v>Rigid</v>
          </cell>
          <cell r="F1132">
            <v>310</v>
          </cell>
        </row>
        <row r="1133">
          <cell r="B1133" t="str">
            <v>CAR2270</v>
          </cell>
          <cell r="C1133" t="str">
            <v>700 PB</v>
          </cell>
          <cell r="D1133" t="str">
            <v>MA107 0A</v>
          </cell>
          <cell r="E1133" t="str">
            <v>SW54</v>
          </cell>
          <cell r="F1133">
            <v>100</v>
          </cell>
          <cell r="G1133">
            <v>10154</v>
          </cell>
        </row>
        <row r="1134">
          <cell r="B1134" t="str">
            <v>CAR2270</v>
          </cell>
          <cell r="C1134" t="str">
            <v>700 PB</v>
          </cell>
          <cell r="D1134" t="str">
            <v>MA107 0A</v>
          </cell>
          <cell r="E1134" t="str">
            <v>SW54</v>
          </cell>
          <cell r="F1134">
            <v>660</v>
          </cell>
        </row>
        <row r="1135">
          <cell r="B1135" t="str">
            <v>CAR2270</v>
          </cell>
          <cell r="C1135" t="str">
            <v>700 PB</v>
          </cell>
          <cell r="D1135" t="str">
            <v>MA107 0A</v>
          </cell>
          <cell r="E1135" t="str">
            <v>SW54</v>
          </cell>
          <cell r="F1135">
            <v>660</v>
          </cell>
        </row>
        <row r="1136">
          <cell r="B1136" t="str">
            <v>CAR2270</v>
          </cell>
          <cell r="C1136" t="str">
            <v>700 PB</v>
          </cell>
          <cell r="D1136" t="str">
            <v>MA107 0A</v>
          </cell>
          <cell r="E1136" t="str">
            <v>SW54</v>
          </cell>
          <cell r="F1136">
            <v>660</v>
          </cell>
        </row>
        <row r="1137">
          <cell r="B1137" t="str">
            <v>CAR2270</v>
          </cell>
          <cell r="C1137" t="str">
            <v>700 PB</v>
          </cell>
          <cell r="D1137" t="str">
            <v>MA107 0A</v>
          </cell>
          <cell r="E1137" t="str">
            <v>SW54</v>
          </cell>
          <cell r="F1137">
            <v>660</v>
          </cell>
        </row>
        <row r="1138">
          <cell r="B1138" t="str">
            <v>CAR2270</v>
          </cell>
          <cell r="C1138" t="str">
            <v>700 PB</v>
          </cell>
          <cell r="D1138" t="str">
            <v>MA107 0A</v>
          </cell>
          <cell r="E1138" t="str">
            <v>SW54</v>
          </cell>
          <cell r="F1138">
            <v>660</v>
          </cell>
        </row>
        <row r="1139">
          <cell r="B1139" t="str">
            <v>CAR2270</v>
          </cell>
          <cell r="C1139" t="str">
            <v>700 PB</v>
          </cell>
          <cell r="D1139" t="str">
            <v>MA107 0A</v>
          </cell>
          <cell r="E1139" t="str">
            <v>SW54</v>
          </cell>
          <cell r="F1139">
            <v>660</v>
          </cell>
        </row>
        <row r="1140">
          <cell r="B1140" t="str">
            <v>CAR2270</v>
          </cell>
          <cell r="C1140" t="str">
            <v>700 PB</v>
          </cell>
          <cell r="D1140" t="str">
            <v>MA107 0A</v>
          </cell>
          <cell r="E1140" t="str">
            <v>SW54</v>
          </cell>
          <cell r="F1140">
            <v>682</v>
          </cell>
        </row>
        <row r="1141">
          <cell r="B1141" t="str">
            <v>CAR2270</v>
          </cell>
          <cell r="C1141" t="str">
            <v>700 PB</v>
          </cell>
          <cell r="D1141" t="str">
            <v>MA107 0A</v>
          </cell>
          <cell r="E1141" t="str">
            <v>SW54</v>
          </cell>
          <cell r="F1141">
            <v>682</v>
          </cell>
        </row>
        <row r="1142">
          <cell r="B1142" t="str">
            <v>CAR2270</v>
          </cell>
          <cell r="C1142" t="str">
            <v>700 PB</v>
          </cell>
          <cell r="D1142" t="str">
            <v>MA107 0A</v>
          </cell>
          <cell r="E1142" t="str">
            <v>SW54</v>
          </cell>
          <cell r="F1142">
            <v>682</v>
          </cell>
        </row>
        <row r="1143">
          <cell r="B1143" t="str">
            <v>CAR2270</v>
          </cell>
          <cell r="C1143" t="str">
            <v>700 PB</v>
          </cell>
          <cell r="D1143" t="str">
            <v>MA107 0A</v>
          </cell>
          <cell r="E1143" t="str">
            <v>SW54</v>
          </cell>
          <cell r="F1143">
            <v>682</v>
          </cell>
        </row>
        <row r="1144">
          <cell r="B1144" t="str">
            <v>CAR2270</v>
          </cell>
          <cell r="C1144" t="str">
            <v>700 PB</v>
          </cell>
          <cell r="D1144" t="str">
            <v>MA107 0A</v>
          </cell>
          <cell r="E1144" t="str">
            <v>SW54</v>
          </cell>
          <cell r="F1144">
            <v>682</v>
          </cell>
        </row>
        <row r="1145">
          <cell r="B1145" t="str">
            <v>CAR2270</v>
          </cell>
          <cell r="C1145" t="str">
            <v>700 PB</v>
          </cell>
          <cell r="D1145" t="str">
            <v>MA107 0A</v>
          </cell>
          <cell r="E1145" t="str">
            <v>SW54</v>
          </cell>
          <cell r="F1145">
            <v>682</v>
          </cell>
        </row>
        <row r="1146">
          <cell r="B1146" t="str">
            <v>CAR2270</v>
          </cell>
          <cell r="C1146" t="str">
            <v>700 PB</v>
          </cell>
          <cell r="D1146" t="str">
            <v>MA107 0A</v>
          </cell>
          <cell r="E1146" t="str">
            <v>SW54</v>
          </cell>
          <cell r="F1146">
            <v>660</v>
          </cell>
        </row>
        <row r="1147">
          <cell r="B1147" t="str">
            <v>CAR2270</v>
          </cell>
          <cell r="C1147" t="str">
            <v>700 PB</v>
          </cell>
          <cell r="D1147" t="str">
            <v>MA107 0A</v>
          </cell>
          <cell r="E1147" t="str">
            <v>SW54</v>
          </cell>
          <cell r="F1147">
            <v>660</v>
          </cell>
        </row>
        <row r="1148">
          <cell r="B1148" t="str">
            <v>CAR2270</v>
          </cell>
          <cell r="C1148" t="str">
            <v>700 PB</v>
          </cell>
          <cell r="D1148" t="str">
            <v>MA107 0A</v>
          </cell>
          <cell r="E1148" t="str">
            <v>SW54</v>
          </cell>
          <cell r="F1148">
            <v>682</v>
          </cell>
        </row>
        <row r="1149">
          <cell r="B1149" t="str">
            <v>MUS2042</v>
          </cell>
          <cell r="C1149" t="str">
            <v>111-Tramper</v>
          </cell>
          <cell r="D1149" t="str">
            <v>MA444 0A</v>
          </cell>
          <cell r="E1149" t="str">
            <v>SW44</v>
          </cell>
          <cell r="F1149">
            <v>240</v>
          </cell>
          <cell r="G1149">
            <v>2050</v>
          </cell>
        </row>
        <row r="1150">
          <cell r="B1150" t="str">
            <v>MUS2042</v>
          </cell>
          <cell r="C1150" t="str">
            <v>111-Tramper</v>
          </cell>
          <cell r="D1150" t="str">
            <v>MA444 0A</v>
          </cell>
          <cell r="E1150" t="str">
            <v>SW44</v>
          </cell>
          <cell r="F1150">
            <v>600</v>
          </cell>
        </row>
        <row r="1151">
          <cell r="B1151" t="str">
            <v>MUS2042</v>
          </cell>
          <cell r="C1151" t="str">
            <v>111-Tramper</v>
          </cell>
          <cell r="D1151" t="str">
            <v>MA444 0A</v>
          </cell>
          <cell r="E1151" t="str">
            <v>SW44</v>
          </cell>
          <cell r="F1151">
            <v>620</v>
          </cell>
        </row>
        <row r="1152">
          <cell r="B1152" t="str">
            <v>MUS2042</v>
          </cell>
          <cell r="C1152" t="str">
            <v>111-Tramper</v>
          </cell>
          <cell r="D1152" t="str">
            <v>MA444 0A</v>
          </cell>
          <cell r="E1152" t="str">
            <v>SW44</v>
          </cell>
          <cell r="F1152">
            <v>372</v>
          </cell>
        </row>
        <row r="1153">
          <cell r="B1153" t="str">
            <v>MUS2042</v>
          </cell>
          <cell r="C1153" t="str">
            <v>111-Tramper</v>
          </cell>
          <cell r="D1153" t="str">
            <v>MA444 0A</v>
          </cell>
          <cell r="E1153" t="str">
            <v>SW44</v>
          </cell>
          <cell r="F1153">
            <v>144</v>
          </cell>
        </row>
        <row r="1154">
          <cell r="B1154" t="str">
            <v>MUS2042</v>
          </cell>
          <cell r="C1154" t="str">
            <v>111-Tramper</v>
          </cell>
          <cell r="D1154" t="str">
            <v>MA444 0A</v>
          </cell>
          <cell r="E1154" t="str">
            <v>SW44</v>
          </cell>
          <cell r="F1154">
            <v>44</v>
          </cell>
        </row>
        <row r="1155">
          <cell r="B1155" t="str">
            <v>MUS2042</v>
          </cell>
          <cell r="C1155" t="str">
            <v>111-Tramper</v>
          </cell>
          <cell r="D1155" t="str">
            <v>MA444 0A</v>
          </cell>
          <cell r="E1155" t="str">
            <v>SW44</v>
          </cell>
          <cell r="F1155">
            <v>30</v>
          </cell>
        </row>
        <row r="1156">
          <cell r="B1156" t="str">
            <v>MUS2043</v>
          </cell>
          <cell r="C1156" t="str">
            <v>111-Tramper</v>
          </cell>
          <cell r="D1156" t="str">
            <v>MA444 0A</v>
          </cell>
          <cell r="E1156" t="str">
            <v>SW45</v>
          </cell>
          <cell r="F1156">
            <v>399</v>
          </cell>
          <cell r="G1156">
            <v>7151</v>
          </cell>
        </row>
        <row r="1157">
          <cell r="B1157" t="str">
            <v>MUS2043</v>
          </cell>
          <cell r="C1157" t="str">
            <v>111-Tramper</v>
          </cell>
          <cell r="D1157" t="str">
            <v>MA444 0A</v>
          </cell>
          <cell r="E1157" t="str">
            <v>SW45</v>
          </cell>
          <cell r="F1157">
            <v>720</v>
          </cell>
        </row>
        <row r="1158">
          <cell r="B1158" t="str">
            <v>MUS2043</v>
          </cell>
          <cell r="C1158" t="str">
            <v>111-Tramper</v>
          </cell>
          <cell r="D1158" t="str">
            <v>MA444 0A</v>
          </cell>
          <cell r="E1158" t="str">
            <v>SW45</v>
          </cell>
          <cell r="F1158">
            <v>720</v>
          </cell>
        </row>
        <row r="1159">
          <cell r="B1159" t="str">
            <v>MUS2043</v>
          </cell>
          <cell r="C1159" t="str">
            <v>111-Tramper</v>
          </cell>
          <cell r="D1159" t="str">
            <v>MA444 0A</v>
          </cell>
          <cell r="E1159" t="str">
            <v>SW45</v>
          </cell>
          <cell r="F1159">
            <v>720</v>
          </cell>
        </row>
        <row r="1160">
          <cell r="B1160" t="str">
            <v>MUS2043</v>
          </cell>
          <cell r="C1160" t="str">
            <v>111-Tramper</v>
          </cell>
          <cell r="D1160" t="str">
            <v>MA444 0A</v>
          </cell>
          <cell r="E1160" t="str">
            <v>SW45</v>
          </cell>
          <cell r="F1160">
            <v>720</v>
          </cell>
        </row>
        <row r="1161">
          <cell r="B1161" t="str">
            <v>MUS2043</v>
          </cell>
          <cell r="C1161" t="str">
            <v>111-Tramper</v>
          </cell>
          <cell r="D1161" t="str">
            <v>MA444 0A</v>
          </cell>
          <cell r="E1161" t="str">
            <v>SW45</v>
          </cell>
          <cell r="F1161">
            <v>744</v>
          </cell>
        </row>
        <row r="1162">
          <cell r="B1162" t="str">
            <v>MUS2043</v>
          </cell>
          <cell r="C1162" t="str">
            <v>111-Tramper</v>
          </cell>
          <cell r="D1162" t="str">
            <v>MA444 0A</v>
          </cell>
          <cell r="E1162" t="str">
            <v>SW45</v>
          </cell>
          <cell r="F1162">
            <v>744</v>
          </cell>
        </row>
        <row r="1163">
          <cell r="B1163" t="str">
            <v>MUS2043</v>
          </cell>
          <cell r="C1163" t="str">
            <v>111-Tramper</v>
          </cell>
          <cell r="D1163" t="str">
            <v>MA444 0A</v>
          </cell>
          <cell r="E1163" t="str">
            <v>SW45</v>
          </cell>
          <cell r="F1163">
            <v>744</v>
          </cell>
        </row>
        <row r="1164">
          <cell r="B1164" t="str">
            <v>MUS2043</v>
          </cell>
          <cell r="C1164" t="str">
            <v>111-Tramper</v>
          </cell>
          <cell r="D1164" t="str">
            <v>MA444 0A</v>
          </cell>
          <cell r="E1164" t="str">
            <v>SW45</v>
          </cell>
          <cell r="F1164">
            <v>744</v>
          </cell>
        </row>
        <row r="1165">
          <cell r="B1165" t="str">
            <v>MUS2043</v>
          </cell>
          <cell r="C1165" t="str">
            <v>111-Tramper</v>
          </cell>
          <cell r="D1165" t="str">
            <v>MA444 0A</v>
          </cell>
          <cell r="E1165" t="str">
            <v>SW45</v>
          </cell>
          <cell r="F1165">
            <v>775</v>
          </cell>
        </row>
        <row r="1166">
          <cell r="B1166" t="str">
            <v>MUS2043</v>
          </cell>
          <cell r="C1166" t="str">
            <v>111-Tramper</v>
          </cell>
          <cell r="D1166" t="str">
            <v>MA444 0A</v>
          </cell>
          <cell r="E1166" t="str">
            <v>SW45</v>
          </cell>
          <cell r="F1166">
            <v>121</v>
          </cell>
        </row>
        <row r="1167">
          <cell r="B1167" t="str">
            <v>MUS2044</v>
          </cell>
          <cell r="C1167" t="str">
            <v>112-Boots</v>
          </cell>
          <cell r="D1167" t="str">
            <v>MA445 0A</v>
          </cell>
          <cell r="E1167" t="str">
            <v>SW45</v>
          </cell>
          <cell r="F1167">
            <v>231</v>
          </cell>
          <cell r="G1167">
            <v>2031</v>
          </cell>
        </row>
        <row r="1168">
          <cell r="B1168" t="str">
            <v>MUS2044</v>
          </cell>
          <cell r="C1168" t="str">
            <v>112-Boots</v>
          </cell>
          <cell r="D1168" t="str">
            <v>MA445 0A</v>
          </cell>
          <cell r="E1168" t="str">
            <v>SW45</v>
          </cell>
          <cell r="F1168">
            <v>660</v>
          </cell>
        </row>
        <row r="1169">
          <cell r="B1169" t="str">
            <v>MUS2044</v>
          </cell>
          <cell r="C1169" t="str">
            <v>112-Boots</v>
          </cell>
          <cell r="D1169" t="str">
            <v>MA445 0A</v>
          </cell>
          <cell r="E1169" t="str">
            <v>SW45</v>
          </cell>
          <cell r="F1169">
            <v>660</v>
          </cell>
        </row>
        <row r="1170">
          <cell r="B1170" t="str">
            <v>MUS2044</v>
          </cell>
          <cell r="C1170" t="str">
            <v>112-Boots</v>
          </cell>
          <cell r="D1170" t="str">
            <v>MA445 0A</v>
          </cell>
          <cell r="E1170" t="str">
            <v>SW45</v>
          </cell>
          <cell r="F1170">
            <v>403</v>
          </cell>
        </row>
        <row r="1171">
          <cell r="B1171" t="str">
            <v>MUS2044</v>
          </cell>
          <cell r="C1171" t="str">
            <v>112-Boots</v>
          </cell>
          <cell r="D1171" t="str">
            <v>MA445 0A</v>
          </cell>
          <cell r="E1171" t="str">
            <v>SW45</v>
          </cell>
          <cell r="F1171">
            <v>77</v>
          </cell>
        </row>
        <row r="1172">
          <cell r="B1172" t="str">
            <v>LSE5022</v>
          </cell>
          <cell r="C1172" t="str">
            <v>521-02-16</v>
          </cell>
          <cell r="D1172" t="str">
            <v>MA362 1A</v>
          </cell>
          <cell r="E1172" t="str">
            <v>SW39</v>
          </cell>
          <cell r="F1172">
            <v>660</v>
          </cell>
          <cell r="G1172">
            <v>5940</v>
          </cell>
        </row>
        <row r="1173">
          <cell r="B1173" t="str">
            <v>LSE5022</v>
          </cell>
          <cell r="C1173" t="str">
            <v>521-02-16</v>
          </cell>
          <cell r="D1173" t="str">
            <v>MA362 1A</v>
          </cell>
          <cell r="E1173" t="str">
            <v>SW39</v>
          </cell>
          <cell r="F1173">
            <v>660</v>
          </cell>
        </row>
        <row r="1174">
          <cell r="B1174" t="str">
            <v>LSE5022</v>
          </cell>
          <cell r="C1174" t="str">
            <v>521-02-16</v>
          </cell>
          <cell r="D1174" t="str">
            <v>MA362 1A</v>
          </cell>
          <cell r="E1174" t="str">
            <v>SW39</v>
          </cell>
          <cell r="F1174">
            <v>660</v>
          </cell>
        </row>
        <row r="1175">
          <cell r="B1175" t="str">
            <v>LSE5022</v>
          </cell>
          <cell r="C1175" t="str">
            <v>521-02-16</v>
          </cell>
          <cell r="D1175" t="str">
            <v>MA362 1A</v>
          </cell>
          <cell r="E1175" t="str">
            <v>SW39</v>
          </cell>
          <cell r="F1175">
            <v>660</v>
          </cell>
        </row>
        <row r="1176">
          <cell r="B1176" t="str">
            <v>LSE5022</v>
          </cell>
          <cell r="C1176" t="str">
            <v>521-02-16</v>
          </cell>
          <cell r="D1176" t="str">
            <v>MA362 1A</v>
          </cell>
          <cell r="E1176" t="str">
            <v>SW39</v>
          </cell>
          <cell r="F1176">
            <v>660</v>
          </cell>
        </row>
        <row r="1177">
          <cell r="B1177" t="str">
            <v>LSE5022</v>
          </cell>
          <cell r="C1177" t="str">
            <v>521-02-16</v>
          </cell>
          <cell r="D1177" t="str">
            <v>MA362 1A</v>
          </cell>
          <cell r="E1177" t="str">
            <v>SW39</v>
          </cell>
          <cell r="F1177">
            <v>660</v>
          </cell>
        </row>
        <row r="1178">
          <cell r="B1178" t="str">
            <v>LSE5022</v>
          </cell>
          <cell r="C1178" t="str">
            <v>521-02-16</v>
          </cell>
          <cell r="D1178" t="str">
            <v>MA362 1A</v>
          </cell>
          <cell r="E1178" t="str">
            <v>SW39</v>
          </cell>
          <cell r="F1178">
            <v>660</v>
          </cell>
        </row>
        <row r="1179">
          <cell r="B1179" t="str">
            <v>LSE5022</v>
          </cell>
          <cell r="C1179" t="str">
            <v>521-02-16</v>
          </cell>
          <cell r="D1179" t="str">
            <v>MA362 1A</v>
          </cell>
          <cell r="E1179" t="str">
            <v>SW39</v>
          </cell>
          <cell r="F1179">
            <v>660</v>
          </cell>
        </row>
        <row r="1180">
          <cell r="B1180" t="str">
            <v>LSE5022</v>
          </cell>
          <cell r="C1180" t="str">
            <v>521-02-16</v>
          </cell>
          <cell r="D1180" t="str">
            <v>MA362 1A</v>
          </cell>
          <cell r="E1180" t="str">
            <v>SW39</v>
          </cell>
          <cell r="F1180">
            <v>660</v>
          </cell>
        </row>
        <row r="1181">
          <cell r="B1181" t="str">
            <v>LSE5042</v>
          </cell>
          <cell r="C1181" t="str">
            <v>521-02-16</v>
          </cell>
          <cell r="D1181" t="str">
            <v>MA362 1A</v>
          </cell>
          <cell r="E1181" t="str">
            <v>SW39</v>
          </cell>
          <cell r="F1181">
            <v>660</v>
          </cell>
          <cell r="G1181">
            <v>660</v>
          </cell>
        </row>
        <row r="1182">
          <cell r="B1182" t="str">
            <v>LSE5032</v>
          </cell>
          <cell r="C1182" t="str">
            <v>521-02-16</v>
          </cell>
          <cell r="D1182" t="str">
            <v>MA362 1A</v>
          </cell>
          <cell r="E1182" t="str">
            <v>SW39</v>
          </cell>
          <cell r="F1182">
            <v>660</v>
          </cell>
          <cell r="G1182">
            <v>1320</v>
          </cell>
        </row>
        <row r="1183">
          <cell r="B1183" t="str">
            <v>LSE5032</v>
          </cell>
          <cell r="C1183" t="str">
            <v>521-02-16</v>
          </cell>
          <cell r="D1183" t="str">
            <v>MA362 1A</v>
          </cell>
          <cell r="E1183" t="str">
            <v>SW39</v>
          </cell>
          <cell r="F1183">
            <v>660</v>
          </cell>
        </row>
        <row r="1184">
          <cell r="B1184" t="str">
            <v>LSE5031</v>
          </cell>
          <cell r="C1184" t="str">
            <v>521-02-16</v>
          </cell>
          <cell r="D1184" t="str">
            <v>MA362 1A</v>
          </cell>
          <cell r="E1184" t="str">
            <v>SW39</v>
          </cell>
          <cell r="F1184">
            <v>360</v>
          </cell>
          <cell r="G1184">
            <v>360</v>
          </cell>
        </row>
        <row r="1185">
          <cell r="B1185" t="str">
            <v>LSE5015</v>
          </cell>
          <cell r="C1185" t="str">
            <v>521-02-16</v>
          </cell>
          <cell r="D1185" t="str">
            <v>MA362 1A</v>
          </cell>
          <cell r="E1185" t="str">
            <v>SW39</v>
          </cell>
          <cell r="F1185">
            <v>660</v>
          </cell>
          <cell r="G1185">
            <v>3300</v>
          </cell>
        </row>
        <row r="1187">
          <cell r="B1187" t="str">
            <v>LSE4969</v>
          </cell>
          <cell r="C1187" t="str">
            <v>582-06-16</v>
          </cell>
          <cell r="D1187" t="str">
            <v>MA473 0B</v>
          </cell>
          <cell r="E1187" t="str">
            <v>SW49</v>
          </cell>
          <cell r="F1187">
            <v>660</v>
          </cell>
        </row>
        <row r="1188">
          <cell r="B1188" t="str">
            <v>LSE4972</v>
          </cell>
          <cell r="C1188" t="str">
            <v>582-06-02</v>
          </cell>
          <cell r="D1188" t="str">
            <v>MA473 0B</v>
          </cell>
          <cell r="E1188" t="str">
            <v>RW32</v>
          </cell>
          <cell r="F1188">
            <v>660</v>
          </cell>
          <cell r="G1188">
            <v>1980</v>
          </cell>
        </row>
        <row r="1189">
          <cell r="B1189" t="str">
            <v>LSE4972</v>
          </cell>
          <cell r="C1189" t="str">
            <v>582-06-02</v>
          </cell>
          <cell r="D1189" t="str">
            <v>MA473 0B</v>
          </cell>
          <cell r="E1189" t="str">
            <v>RW32</v>
          </cell>
          <cell r="F1189">
            <v>660</v>
          </cell>
        </row>
        <row r="1190">
          <cell r="B1190" t="str">
            <v>LSE4972</v>
          </cell>
          <cell r="C1190" t="str">
            <v>582-06-02</v>
          </cell>
          <cell r="D1190" t="str">
            <v>MA473 0B</v>
          </cell>
          <cell r="E1190" t="str">
            <v>RW32</v>
          </cell>
          <cell r="F1190">
            <v>660</v>
          </cell>
        </row>
        <row r="1191">
          <cell r="B1191" t="str">
            <v>LSE4982</v>
          </cell>
          <cell r="C1191" t="str">
            <v>582-06-02</v>
          </cell>
          <cell r="D1191" t="str">
            <v>MA473 0B</v>
          </cell>
          <cell r="E1191" t="str">
            <v>RW32</v>
          </cell>
          <cell r="F1191">
            <v>660</v>
          </cell>
          <cell r="G1191">
            <v>1980</v>
          </cell>
        </row>
        <row r="1192">
          <cell r="B1192" t="str">
            <v>LSE4982</v>
          </cell>
          <cell r="C1192" t="str">
            <v>582-06-02</v>
          </cell>
          <cell r="D1192" t="str">
            <v>MA473 0B</v>
          </cell>
          <cell r="E1192" t="str">
            <v>RW32</v>
          </cell>
          <cell r="F1192">
            <v>660</v>
          </cell>
        </row>
        <row r="1193">
          <cell r="B1193" t="str">
            <v>LSE4982</v>
          </cell>
          <cell r="C1193" t="str">
            <v>582-06-02</v>
          </cell>
          <cell r="D1193" t="str">
            <v>MA473 0B</v>
          </cell>
          <cell r="E1193" t="str">
            <v>RW32</v>
          </cell>
          <cell r="F1193">
            <v>660</v>
          </cell>
        </row>
        <row r="1194">
          <cell r="B1194" t="str">
            <v>LSE4980</v>
          </cell>
          <cell r="C1194" t="str">
            <v>582-06-16</v>
          </cell>
          <cell r="D1194" t="str">
            <v>MA473 0B</v>
          </cell>
          <cell r="E1194" t="str">
            <v>SW49</v>
          </cell>
          <cell r="F1194">
            <v>660</v>
          </cell>
          <cell r="G1194">
            <v>660</v>
          </cell>
        </row>
        <row r="1195">
          <cell r="B1195" t="str">
            <v>LSE4990</v>
          </cell>
          <cell r="C1195" t="str">
            <v>582-06-16</v>
          </cell>
          <cell r="D1195" t="str">
            <v>MA473 0B</v>
          </cell>
          <cell r="E1195" t="str">
            <v>SW49</v>
          </cell>
          <cell r="F1195">
            <v>660</v>
          </cell>
          <cell r="G1195">
            <v>660</v>
          </cell>
        </row>
        <row r="1196">
          <cell r="B1196" t="str">
            <v>LSE4992</v>
          </cell>
          <cell r="C1196" t="str">
            <v>582-06-02</v>
          </cell>
          <cell r="D1196" t="str">
            <v>MA473 0B</v>
          </cell>
          <cell r="E1196" t="str">
            <v>RW32</v>
          </cell>
          <cell r="F1196">
            <v>660</v>
          </cell>
          <cell r="G1196">
            <v>1980</v>
          </cell>
        </row>
        <row r="1197">
          <cell r="B1197" t="str">
            <v>LSE4992</v>
          </cell>
          <cell r="C1197" t="str">
            <v>582-06-02</v>
          </cell>
          <cell r="D1197" t="str">
            <v>MA473 0B</v>
          </cell>
          <cell r="E1197" t="str">
            <v>RW32</v>
          </cell>
          <cell r="F1197">
            <v>660</v>
          </cell>
        </row>
        <row r="1198">
          <cell r="B1198" t="str">
            <v>LSE4992</v>
          </cell>
          <cell r="C1198" t="str">
            <v>582-06-02</v>
          </cell>
          <cell r="D1198" t="str">
            <v>MA473 0B</v>
          </cell>
          <cell r="E1198" t="str">
            <v>RW32</v>
          </cell>
          <cell r="F1198">
            <v>660</v>
          </cell>
        </row>
        <row r="1199">
          <cell r="B1199" t="str">
            <v>LSE4995</v>
          </cell>
          <cell r="C1199" t="str">
            <v>582-06-02</v>
          </cell>
          <cell r="D1199" t="str">
            <v>MA473 0B</v>
          </cell>
          <cell r="E1199" t="str">
            <v>RW32</v>
          </cell>
          <cell r="F1199">
            <v>660</v>
          </cell>
          <cell r="G1199">
            <v>660</v>
          </cell>
        </row>
        <row r="1200">
          <cell r="B1200" t="str">
            <v>LSE4997</v>
          </cell>
          <cell r="C1200" t="str">
            <v>582-06-16</v>
          </cell>
          <cell r="D1200" t="str">
            <v>MA473 0B</v>
          </cell>
          <cell r="E1200" t="str">
            <v>SW49</v>
          </cell>
          <cell r="F1200">
            <v>660</v>
          </cell>
          <cell r="G1200">
            <v>1320</v>
          </cell>
        </row>
        <row r="1201">
          <cell r="B1201" t="str">
            <v>LSE4997</v>
          </cell>
          <cell r="C1201" t="str">
            <v>582-06-16</v>
          </cell>
          <cell r="D1201" t="str">
            <v>MA473 0B</v>
          </cell>
          <cell r="E1201" t="str">
            <v>SW49</v>
          </cell>
          <cell r="F1201">
            <v>660</v>
          </cell>
        </row>
        <row r="1202">
          <cell r="B1202" t="str">
            <v>LSE4988</v>
          </cell>
          <cell r="C1202" t="str">
            <v>522-02-02</v>
          </cell>
          <cell r="D1202" t="str">
            <v>MA363 1B</v>
          </cell>
          <cell r="E1202" t="str">
            <v>RW20</v>
          </cell>
          <cell r="F1202">
            <v>660</v>
          </cell>
          <cell r="G1202">
            <v>660</v>
          </cell>
        </row>
        <row r="1203">
          <cell r="B1203" t="str">
            <v>LSE5003</v>
          </cell>
          <cell r="C1203" t="str">
            <v>523-02-02</v>
          </cell>
          <cell r="D1203" t="str">
            <v>MA438 0A</v>
          </cell>
          <cell r="E1203" t="str">
            <v>RW20</v>
          </cell>
          <cell r="F1203">
            <v>660</v>
          </cell>
          <cell r="G1203">
            <v>660</v>
          </cell>
        </row>
        <row r="1204">
          <cell r="B1204" t="str">
            <v>LSE5012</v>
          </cell>
          <cell r="C1204" t="str">
            <v>523-02-75</v>
          </cell>
          <cell r="D1204" t="str">
            <v>MA438 0A</v>
          </cell>
          <cell r="E1204" t="str">
            <v>SB15</v>
          </cell>
          <cell r="F1204">
            <v>660</v>
          </cell>
          <cell r="G1204">
            <v>1320</v>
          </cell>
        </row>
        <row r="1205">
          <cell r="B1205" t="str">
            <v>LSE5012</v>
          </cell>
          <cell r="C1205" t="str">
            <v>523-02-75</v>
          </cell>
          <cell r="D1205" t="str">
            <v>MA438 0A</v>
          </cell>
          <cell r="E1205" t="str">
            <v>SB15</v>
          </cell>
          <cell r="F1205">
            <v>660</v>
          </cell>
        </row>
        <row r="1206">
          <cell r="B1206" t="str">
            <v>LSE5007</v>
          </cell>
          <cell r="C1206" t="str">
            <v>523-02-75</v>
          </cell>
          <cell r="D1206" t="str">
            <v>MA438 0A</v>
          </cell>
          <cell r="E1206" t="str">
            <v>SB15</v>
          </cell>
          <cell r="F1206">
            <v>660</v>
          </cell>
          <cell r="G1206">
            <v>660</v>
          </cell>
        </row>
        <row r="1207">
          <cell r="B1207" t="str">
            <v>LSE4978</v>
          </cell>
          <cell r="C1207" t="str">
            <v>575-02-02</v>
          </cell>
          <cell r="D1207" t="str">
            <v>WA484 0A</v>
          </cell>
          <cell r="E1207" t="str">
            <v>RW20</v>
          </cell>
          <cell r="F1207">
            <v>660</v>
          </cell>
          <cell r="G1207">
            <v>660</v>
          </cell>
        </row>
        <row r="1208">
          <cell r="B1208" t="str">
            <v>LSE4987</v>
          </cell>
          <cell r="C1208" t="str">
            <v>575-02-02</v>
          </cell>
          <cell r="D1208" t="str">
            <v>WA484 0A</v>
          </cell>
          <cell r="E1208" t="str">
            <v>RW20</v>
          </cell>
          <cell r="F1208">
            <v>660</v>
          </cell>
          <cell r="G1208">
            <v>660</v>
          </cell>
        </row>
        <row r="1209">
          <cell r="B1209" t="str">
            <v>LSE5001</v>
          </cell>
          <cell r="C1209" t="str">
            <v>575-02-02</v>
          </cell>
          <cell r="D1209" t="str">
            <v>WA484 0A</v>
          </cell>
          <cell r="E1209" t="str">
            <v>RW20</v>
          </cell>
          <cell r="F1209">
            <v>660</v>
          </cell>
          <cell r="G1209">
            <v>660</v>
          </cell>
        </row>
        <row r="1210">
          <cell r="B1210" t="str">
            <v>LSE4890</v>
          </cell>
          <cell r="C1210" t="str">
            <v>527-02-76</v>
          </cell>
          <cell r="D1210" t="str">
            <v>MA505 0A</v>
          </cell>
          <cell r="E1210" t="str">
            <v>SB16</v>
          </cell>
          <cell r="F1210">
            <v>660</v>
          </cell>
          <cell r="G1210">
            <v>5250</v>
          </cell>
        </row>
        <row r="1211">
          <cell r="B1211" t="str">
            <v>LSE4890</v>
          </cell>
          <cell r="C1211" t="str">
            <v>527-02-76</v>
          </cell>
          <cell r="D1211" t="str">
            <v>MA505 0A</v>
          </cell>
          <cell r="E1211" t="str">
            <v>SB16</v>
          </cell>
          <cell r="F1211">
            <v>660</v>
          </cell>
        </row>
        <row r="1212">
          <cell r="B1212" t="str">
            <v>LSE4890</v>
          </cell>
          <cell r="C1212" t="str">
            <v>527-02-76</v>
          </cell>
          <cell r="D1212" t="str">
            <v>MA505 0A</v>
          </cell>
          <cell r="E1212" t="str">
            <v>SB16</v>
          </cell>
          <cell r="F1212">
            <v>660</v>
          </cell>
        </row>
        <row r="1213">
          <cell r="B1213" t="str">
            <v>LSE4890</v>
          </cell>
          <cell r="C1213" t="str">
            <v>527-02-76</v>
          </cell>
          <cell r="D1213" t="str">
            <v>MA505 0A</v>
          </cell>
          <cell r="E1213" t="str">
            <v>SB16</v>
          </cell>
          <cell r="F1213">
            <v>660</v>
          </cell>
        </row>
        <row r="1214">
          <cell r="B1214" t="str">
            <v>LSE4890</v>
          </cell>
          <cell r="C1214" t="str">
            <v>527-02-76</v>
          </cell>
          <cell r="D1214" t="str">
            <v>MA505 0A</v>
          </cell>
          <cell r="E1214" t="str">
            <v>SB16</v>
          </cell>
          <cell r="F1214">
            <v>660</v>
          </cell>
        </row>
        <row r="1215">
          <cell r="B1215" t="str">
            <v>LSE4890</v>
          </cell>
          <cell r="C1215" t="str">
            <v>527-02-76</v>
          </cell>
          <cell r="D1215" t="str">
            <v>MA505 0A</v>
          </cell>
          <cell r="E1215" t="str">
            <v>SB16</v>
          </cell>
          <cell r="F1215">
            <v>660</v>
          </cell>
        </row>
        <row r="1216">
          <cell r="B1216" t="str">
            <v>LSE4890</v>
          </cell>
          <cell r="C1216" t="str">
            <v>527-02-76</v>
          </cell>
          <cell r="D1216" t="str">
            <v>MA505 0A</v>
          </cell>
          <cell r="E1216" t="str">
            <v>SB16</v>
          </cell>
          <cell r="F1216">
            <v>660</v>
          </cell>
        </row>
        <row r="1217">
          <cell r="B1217" t="str">
            <v>LSE4890</v>
          </cell>
          <cell r="C1217" t="str">
            <v>527-02-76</v>
          </cell>
          <cell r="D1217" t="str">
            <v>MA505 0A</v>
          </cell>
          <cell r="E1217" t="str">
            <v>SB16</v>
          </cell>
          <cell r="F1217">
            <v>630</v>
          </cell>
        </row>
        <row r="1218">
          <cell r="B1218" t="str">
            <v>LSE4889</v>
          </cell>
          <cell r="C1218" t="str">
            <v>527-02-75</v>
          </cell>
          <cell r="D1218" t="str">
            <v>MA505 0A</v>
          </cell>
          <cell r="E1218" t="str">
            <v>SB15</v>
          </cell>
          <cell r="F1218">
            <v>600</v>
          </cell>
          <cell r="G1218">
            <v>8490</v>
          </cell>
        </row>
        <row r="1219">
          <cell r="B1219" t="str">
            <v>LSE4889</v>
          </cell>
          <cell r="C1219" t="str">
            <v>527-02-75</v>
          </cell>
          <cell r="D1219" t="str">
            <v>MA505 0A</v>
          </cell>
          <cell r="E1219" t="str">
            <v>SB15</v>
          </cell>
          <cell r="F1219">
            <v>600</v>
          </cell>
        </row>
        <row r="1220">
          <cell r="B1220" t="str">
            <v>LSE4889</v>
          </cell>
          <cell r="C1220" t="str">
            <v>527-02-75</v>
          </cell>
          <cell r="D1220" t="str">
            <v>MA505 0A</v>
          </cell>
          <cell r="E1220" t="str">
            <v>SB15</v>
          </cell>
          <cell r="F1220">
            <v>600</v>
          </cell>
        </row>
        <row r="1221">
          <cell r="B1221" t="str">
            <v>LSE4889</v>
          </cell>
          <cell r="C1221" t="str">
            <v>527-02-75</v>
          </cell>
          <cell r="D1221" t="str">
            <v>MA505 0A</v>
          </cell>
          <cell r="E1221" t="str">
            <v>SB15</v>
          </cell>
          <cell r="F1221">
            <v>600</v>
          </cell>
        </row>
        <row r="1222">
          <cell r="B1222" t="str">
            <v>LSE4889</v>
          </cell>
          <cell r="C1222" t="str">
            <v>527-02-75</v>
          </cell>
          <cell r="D1222" t="str">
            <v>MA505 0A</v>
          </cell>
          <cell r="E1222" t="str">
            <v>SB15</v>
          </cell>
          <cell r="F1222">
            <v>600</v>
          </cell>
        </row>
        <row r="1223">
          <cell r="B1223" t="str">
            <v>LSE4889</v>
          </cell>
          <cell r="C1223" t="str">
            <v>527-02-75</v>
          </cell>
          <cell r="D1223" t="str">
            <v>MA505 0A</v>
          </cell>
          <cell r="E1223" t="str">
            <v>SB15</v>
          </cell>
          <cell r="F1223">
            <v>600</v>
          </cell>
        </row>
        <row r="1224">
          <cell r="B1224" t="str">
            <v>LSE4889</v>
          </cell>
          <cell r="C1224" t="str">
            <v>527-02-75</v>
          </cell>
          <cell r="D1224" t="str">
            <v>MA505 0A</v>
          </cell>
          <cell r="E1224" t="str">
            <v>SB15</v>
          </cell>
          <cell r="F1224">
            <v>600</v>
          </cell>
        </row>
        <row r="1225">
          <cell r="B1225" t="str">
            <v>LSE4889</v>
          </cell>
          <cell r="C1225" t="str">
            <v>527-02-75</v>
          </cell>
          <cell r="D1225" t="str">
            <v>MA505 0A</v>
          </cell>
          <cell r="E1225" t="str">
            <v>SB15</v>
          </cell>
          <cell r="F1225">
            <v>600</v>
          </cell>
        </row>
        <row r="1226">
          <cell r="B1226" t="str">
            <v>LSE4889</v>
          </cell>
          <cell r="C1226" t="str">
            <v>527-02-75</v>
          </cell>
          <cell r="D1226" t="str">
            <v>MA505 0A</v>
          </cell>
          <cell r="E1226" t="str">
            <v>SB15</v>
          </cell>
          <cell r="F1226">
            <v>600</v>
          </cell>
        </row>
        <row r="1227">
          <cell r="B1227" t="str">
            <v>LSE4889</v>
          </cell>
          <cell r="C1227" t="str">
            <v>527-02-75</v>
          </cell>
          <cell r="D1227" t="str">
            <v>MA505 0A</v>
          </cell>
          <cell r="E1227" t="str">
            <v>SB15</v>
          </cell>
          <cell r="F1227">
            <v>600</v>
          </cell>
        </row>
        <row r="1228">
          <cell r="B1228" t="str">
            <v>LSE4889</v>
          </cell>
          <cell r="C1228" t="str">
            <v>527-02-75</v>
          </cell>
          <cell r="D1228" t="str">
            <v>MA505 0A</v>
          </cell>
          <cell r="E1228" t="str">
            <v>SB15</v>
          </cell>
          <cell r="F1228">
            <v>660</v>
          </cell>
        </row>
        <row r="1229">
          <cell r="B1229" t="str">
            <v>LSE4889</v>
          </cell>
          <cell r="C1229" t="str">
            <v>527-02-75</v>
          </cell>
          <cell r="D1229" t="str">
            <v>MA505 0A</v>
          </cell>
          <cell r="E1229" t="str">
            <v>SB15</v>
          </cell>
          <cell r="F1229">
            <v>660</v>
          </cell>
        </row>
        <row r="1230">
          <cell r="B1230" t="str">
            <v>LSE4889</v>
          </cell>
          <cell r="C1230" t="str">
            <v>527-02-75</v>
          </cell>
          <cell r="D1230" t="str">
            <v>MA505 0A</v>
          </cell>
          <cell r="E1230" t="str">
            <v>SB15</v>
          </cell>
          <cell r="F1230">
            <v>660</v>
          </cell>
        </row>
        <row r="1231">
          <cell r="B1231" t="str">
            <v>LSE4889</v>
          </cell>
          <cell r="C1231" t="str">
            <v>527-02-75</v>
          </cell>
          <cell r="D1231" t="str">
            <v>MA505 0A</v>
          </cell>
          <cell r="E1231" t="str">
            <v>SB15</v>
          </cell>
          <cell r="F1231">
            <v>510</v>
          </cell>
        </row>
        <row r="1232">
          <cell r="B1232" t="str">
            <v>LSE4888</v>
          </cell>
          <cell r="C1232" t="str">
            <v>527-02-02</v>
          </cell>
          <cell r="D1232" t="str">
            <v>MA505 0A</v>
          </cell>
          <cell r="E1232" t="str">
            <v>RW20</v>
          </cell>
          <cell r="F1232">
            <v>660</v>
          </cell>
          <cell r="G1232">
            <v>11250</v>
          </cell>
        </row>
        <row r="1234">
          <cell r="B1234" t="str">
            <v>LSANZ4741</v>
          </cell>
          <cell r="C1234" t="str">
            <v>00504-0207</v>
          </cell>
          <cell r="D1234" t="str">
            <v>MA381 1A</v>
          </cell>
          <cell r="E1234" t="str">
            <v>SW28</v>
          </cell>
          <cell r="F1234">
            <v>660</v>
          </cell>
          <cell r="G1234">
            <v>5040</v>
          </cell>
        </row>
        <row r="1235">
          <cell r="B1235" t="str">
            <v>LSANZ4741</v>
          </cell>
          <cell r="C1235" t="str">
            <v>00504-0207</v>
          </cell>
          <cell r="D1235" t="str">
            <v>MA381 1A</v>
          </cell>
          <cell r="E1235" t="str">
            <v>SW28</v>
          </cell>
          <cell r="F1235">
            <v>660</v>
          </cell>
        </row>
        <row r="1236">
          <cell r="B1236" t="str">
            <v>LSANZ4741</v>
          </cell>
          <cell r="C1236" t="str">
            <v>00504-0207</v>
          </cell>
          <cell r="D1236" t="str">
            <v>MA381 1A</v>
          </cell>
          <cell r="E1236" t="str">
            <v>SW28</v>
          </cell>
          <cell r="F1236">
            <v>600</v>
          </cell>
        </row>
        <row r="1237">
          <cell r="B1237" t="str">
            <v>LSANZ4741</v>
          </cell>
          <cell r="C1237" t="str">
            <v>00504-0207</v>
          </cell>
          <cell r="D1237" t="str">
            <v>MA381 1A</v>
          </cell>
          <cell r="E1237" t="str">
            <v>SW28</v>
          </cell>
          <cell r="F1237">
            <v>600</v>
          </cell>
        </row>
        <row r="1238">
          <cell r="B1238" t="str">
            <v>LSANZ4741</v>
          </cell>
          <cell r="C1238" t="str">
            <v>00504-0207</v>
          </cell>
          <cell r="D1238" t="str">
            <v>MA381 1A</v>
          </cell>
          <cell r="E1238" t="str">
            <v>SW28</v>
          </cell>
          <cell r="F1238">
            <v>540</v>
          </cell>
        </row>
        <row r="1239">
          <cell r="B1239" t="str">
            <v>LSANZ4748</v>
          </cell>
          <cell r="C1239" t="str">
            <v>00504-0207</v>
          </cell>
          <cell r="D1239" t="str">
            <v>MA381 1A</v>
          </cell>
          <cell r="E1239" t="str">
            <v>SW28</v>
          </cell>
          <cell r="F1239">
            <v>600</v>
          </cell>
          <cell r="G1239">
            <v>5010</v>
          </cell>
        </row>
        <row r="1240">
          <cell r="B1240" t="str">
            <v>LSANZ4748</v>
          </cell>
          <cell r="C1240" t="str">
            <v>00504-0207</v>
          </cell>
          <cell r="D1240" t="str">
            <v>MA381 1A</v>
          </cell>
          <cell r="E1240" t="str">
            <v>SW28</v>
          </cell>
          <cell r="F1240">
            <v>600</v>
          </cell>
        </row>
        <row r="1241">
          <cell r="B1241" t="str">
            <v>LSANZ4748</v>
          </cell>
          <cell r="C1241" t="str">
            <v>00504-0207</v>
          </cell>
          <cell r="D1241" t="str">
            <v>MA381 1A</v>
          </cell>
          <cell r="E1241" t="str">
            <v>SW28</v>
          </cell>
          <cell r="F1241">
            <v>600</v>
          </cell>
        </row>
        <row r="1242">
          <cell r="B1242" t="str">
            <v>LSANZ4748</v>
          </cell>
          <cell r="C1242" t="str">
            <v>00504-0207</v>
          </cell>
          <cell r="D1242" t="str">
            <v>MA381 1A</v>
          </cell>
          <cell r="E1242" t="str">
            <v>SW28</v>
          </cell>
          <cell r="F1242">
            <v>600</v>
          </cell>
        </row>
        <row r="1243">
          <cell r="B1243" t="str">
            <v>LSANZ4748</v>
          </cell>
          <cell r="C1243" t="str">
            <v>00504-0207</v>
          </cell>
          <cell r="D1243" t="str">
            <v>MA381 1A</v>
          </cell>
          <cell r="E1243" t="str">
            <v>SW28</v>
          </cell>
          <cell r="F1243">
            <v>660</v>
          </cell>
        </row>
        <row r="1244">
          <cell r="B1244" t="str">
            <v>LSANZ4748</v>
          </cell>
          <cell r="C1244" t="str">
            <v>00504-0207</v>
          </cell>
          <cell r="D1244" t="str">
            <v>MA381 1A</v>
          </cell>
          <cell r="E1244" t="str">
            <v>SW28</v>
          </cell>
          <cell r="F1244">
            <v>660</v>
          </cell>
        </row>
        <row r="1245">
          <cell r="B1245" t="str">
            <v>LSANZ4748</v>
          </cell>
          <cell r="C1245" t="str">
            <v>00504-0207</v>
          </cell>
          <cell r="D1245" t="str">
            <v>MA381 1A</v>
          </cell>
          <cell r="E1245" t="str">
            <v>SW28</v>
          </cell>
          <cell r="F1245">
            <v>660</v>
          </cell>
        </row>
        <row r="1246">
          <cell r="B1246" t="str">
            <v>LSANZ4748</v>
          </cell>
          <cell r="C1246" t="str">
            <v>00504-0207</v>
          </cell>
          <cell r="D1246" t="str">
            <v>MA381 1A</v>
          </cell>
          <cell r="E1246" t="str">
            <v>SW28</v>
          </cell>
          <cell r="F1246">
            <v>630</v>
          </cell>
        </row>
        <row r="1247">
          <cell r="B1247" t="str">
            <v>LSANZ4761</v>
          </cell>
          <cell r="C1247" t="str">
            <v>00502-0711</v>
          </cell>
          <cell r="D1247" t="str">
            <v>MA391 1A</v>
          </cell>
          <cell r="E1247" t="str">
            <v>TW03</v>
          </cell>
          <cell r="F1247">
            <v>310</v>
          </cell>
          <cell r="G1247">
            <v>310</v>
          </cell>
        </row>
        <row r="1248">
          <cell r="B1248" t="str">
            <v>LSANZ4760</v>
          </cell>
          <cell r="C1248" t="str">
            <v>00502-0313</v>
          </cell>
          <cell r="D1248" t="str">
            <v>MA391 1A</v>
          </cell>
          <cell r="E1248" t="str">
            <v>TW11</v>
          </cell>
          <cell r="F1248">
            <v>360</v>
          </cell>
          <cell r="G1248">
            <v>1870</v>
          </cell>
        </row>
        <row r="1249">
          <cell r="B1249" t="str">
            <v>LSANZ4760</v>
          </cell>
          <cell r="C1249" t="str">
            <v>00502-0313</v>
          </cell>
          <cell r="D1249" t="str">
            <v>MA391 1A</v>
          </cell>
          <cell r="E1249" t="str">
            <v>TW11</v>
          </cell>
          <cell r="F1249">
            <v>620</v>
          </cell>
        </row>
        <row r="1250">
          <cell r="B1250" t="str">
            <v>LSANZ4760</v>
          </cell>
          <cell r="C1250" t="str">
            <v>00502-0313</v>
          </cell>
          <cell r="D1250" t="str">
            <v>MA391 1A</v>
          </cell>
          <cell r="E1250" t="str">
            <v>TW11</v>
          </cell>
          <cell r="F1250">
            <v>620</v>
          </cell>
        </row>
        <row r="1251">
          <cell r="B1251" t="str">
            <v>LSANZ4746</v>
          </cell>
          <cell r="C1251" t="str">
            <v>00502-0403</v>
          </cell>
          <cell r="D1251" t="str">
            <v>MA391 1A</v>
          </cell>
          <cell r="E1251" t="str">
            <v>RW19</v>
          </cell>
          <cell r="F1251">
            <v>600</v>
          </cell>
          <cell r="G1251">
            <v>600</v>
          </cell>
        </row>
        <row r="1252">
          <cell r="B1252" t="str">
            <v>LSANZ4745</v>
          </cell>
          <cell r="C1252" t="str">
            <v>00502-0339</v>
          </cell>
          <cell r="D1252" t="str">
            <v>MA391 1A</v>
          </cell>
          <cell r="E1252" t="str">
            <v>RW28</v>
          </cell>
          <cell r="F1252">
            <v>600</v>
          </cell>
          <cell r="G1252">
            <v>600</v>
          </cell>
        </row>
        <row r="1253">
          <cell r="B1253" t="str">
            <v>LSANZ4755</v>
          </cell>
          <cell r="C1253" t="str">
            <v>00553-0207</v>
          </cell>
          <cell r="D1253" t="str">
            <v>WA384 1A</v>
          </cell>
          <cell r="E1253" t="str">
            <v>SW29</v>
          </cell>
          <cell r="F1253">
            <v>600</v>
          </cell>
          <cell r="G1253">
            <v>600</v>
          </cell>
        </row>
        <row r="1254">
          <cell r="B1254" t="str">
            <v>LSANZ4756</v>
          </cell>
          <cell r="C1254" t="str">
            <v>00553-0260</v>
          </cell>
          <cell r="D1254" t="str">
            <v>WB384 1A</v>
          </cell>
          <cell r="E1254" t="str">
            <v>RW23</v>
          </cell>
          <cell r="F1254">
            <v>600</v>
          </cell>
          <cell r="G1254">
            <v>600</v>
          </cell>
        </row>
        <row r="1255">
          <cell r="B1255" t="str">
            <v>LSANZ4750</v>
          </cell>
          <cell r="C1255" t="str">
            <v>00504-0208</v>
          </cell>
          <cell r="D1255" t="str">
            <v>MA381 1A</v>
          </cell>
          <cell r="E1255" t="str">
            <v>BW22</v>
          </cell>
          <cell r="F1255">
            <v>600</v>
          </cell>
          <cell r="G1255">
            <v>1020</v>
          </cell>
        </row>
        <row r="1256">
          <cell r="B1256" t="str">
            <v>LSANZ4750</v>
          </cell>
          <cell r="C1256" t="str">
            <v>00504-0208</v>
          </cell>
          <cell r="D1256" t="str">
            <v>MA381 1A</v>
          </cell>
          <cell r="E1256" t="str">
            <v>BW22</v>
          </cell>
          <cell r="F1256">
            <v>420</v>
          </cell>
        </row>
        <row r="1257">
          <cell r="B1257" t="str">
            <v>LSANZ4747</v>
          </cell>
          <cell r="C1257" t="str">
            <v>00504-0201</v>
          </cell>
          <cell r="D1257" t="str">
            <v>MA381 1A</v>
          </cell>
          <cell r="E1257" t="str">
            <v>RW15</v>
          </cell>
          <cell r="F1257">
            <v>600</v>
          </cell>
          <cell r="G1257">
            <v>600</v>
          </cell>
        </row>
        <row r="1258">
          <cell r="B1258" t="str">
            <v>LSANZ4749</v>
          </cell>
          <cell r="C1258" t="str">
            <v>00504-0207</v>
          </cell>
          <cell r="D1258" t="str">
            <v>MA381 1A</v>
          </cell>
          <cell r="E1258" t="str">
            <v>SW28</v>
          </cell>
          <cell r="F1258">
            <v>660</v>
          </cell>
          <cell r="G1258">
            <v>5010</v>
          </cell>
        </row>
        <row r="1259">
          <cell r="B1259" t="str">
            <v>LSANZ4749</v>
          </cell>
          <cell r="C1259" t="str">
            <v>00504-0207</v>
          </cell>
          <cell r="D1259" t="str">
            <v>MA381 1A</v>
          </cell>
          <cell r="E1259" t="str">
            <v>SW28</v>
          </cell>
          <cell r="F1259">
            <v>660</v>
          </cell>
        </row>
        <row r="1260">
          <cell r="B1260" t="str">
            <v>LSANZ4749</v>
          </cell>
          <cell r="C1260" t="str">
            <v>00504-0207</v>
          </cell>
          <cell r="D1260" t="str">
            <v>MA381 1A</v>
          </cell>
          <cell r="E1260" t="str">
            <v>SW28</v>
          </cell>
          <cell r="F1260">
            <v>660</v>
          </cell>
        </row>
        <row r="1261">
          <cell r="B1261" t="str">
            <v>LSANZ4749</v>
          </cell>
          <cell r="C1261" t="str">
            <v>00504-0207</v>
          </cell>
          <cell r="D1261" t="str">
            <v>MA381 1A</v>
          </cell>
          <cell r="E1261" t="str">
            <v>SW28</v>
          </cell>
          <cell r="F1261">
            <v>660</v>
          </cell>
        </row>
        <row r="1262">
          <cell r="B1262" t="str">
            <v>LSANZ4749</v>
          </cell>
          <cell r="C1262" t="str">
            <v>00504-0207</v>
          </cell>
          <cell r="D1262" t="str">
            <v>MA381 1A</v>
          </cell>
          <cell r="E1262" t="str">
            <v>SW28</v>
          </cell>
          <cell r="F1262">
            <v>660</v>
          </cell>
        </row>
        <row r="1263">
          <cell r="B1263" t="str">
            <v>LSANZ4749</v>
          </cell>
          <cell r="C1263" t="str">
            <v>00504-0207</v>
          </cell>
          <cell r="D1263" t="str">
            <v>MA381 1A</v>
          </cell>
          <cell r="E1263" t="str">
            <v>SW28</v>
          </cell>
          <cell r="F1263">
            <v>600</v>
          </cell>
        </row>
        <row r="1264">
          <cell r="B1264" t="str">
            <v>LSANZ4749</v>
          </cell>
          <cell r="C1264" t="str">
            <v>00504-0207</v>
          </cell>
          <cell r="D1264" t="str">
            <v>MA381 1A</v>
          </cell>
          <cell r="E1264" t="str">
            <v>SW28</v>
          </cell>
          <cell r="F1264">
            <v>600</v>
          </cell>
        </row>
        <row r="1265">
          <cell r="B1265" t="str">
            <v>LSANZ4749</v>
          </cell>
          <cell r="C1265" t="str">
            <v>00504-0207</v>
          </cell>
          <cell r="D1265" t="str">
            <v>MA381 1A</v>
          </cell>
          <cell r="E1265" t="str">
            <v>SW28</v>
          </cell>
          <cell r="F1265">
            <v>510</v>
          </cell>
        </row>
        <row r="1266">
          <cell r="B1266" t="str">
            <v>LSANZ4767</v>
          </cell>
          <cell r="C1266" t="str">
            <v>00520-8520</v>
          </cell>
          <cell r="D1266" t="str">
            <v>MA447 1A</v>
          </cell>
          <cell r="E1266" t="str">
            <v>TW19</v>
          </cell>
          <cell r="F1266">
            <v>372</v>
          </cell>
          <cell r="G1266">
            <v>600</v>
          </cell>
        </row>
        <row r="1267">
          <cell r="B1267" t="str">
            <v>LSANZ4767</v>
          </cell>
          <cell r="C1267" t="str">
            <v>00520-8520</v>
          </cell>
          <cell r="D1267" t="str">
            <v>MA447 1A</v>
          </cell>
          <cell r="E1267" t="str">
            <v>TW19</v>
          </cell>
          <cell r="F1267">
            <v>189</v>
          </cell>
          <cell r="G1267">
            <v>600</v>
          </cell>
        </row>
        <row r="1268">
          <cell r="B1268" t="str">
            <v>LSANZ4767</v>
          </cell>
          <cell r="C1268" t="str">
            <v>00520-8520</v>
          </cell>
          <cell r="D1268" t="str">
            <v>MA447 1A</v>
          </cell>
          <cell r="E1268" t="str">
            <v>TW19</v>
          </cell>
          <cell r="F1268">
            <v>30</v>
          </cell>
          <cell r="G1268">
            <v>600</v>
          </cell>
        </row>
        <row r="1269">
          <cell r="B1269" t="str">
            <v>LSANZ4767</v>
          </cell>
          <cell r="C1269" t="str">
            <v>00520-8520</v>
          </cell>
          <cell r="D1269" t="str">
            <v>MA447 1A</v>
          </cell>
          <cell r="E1269" t="str">
            <v>TW19</v>
          </cell>
          <cell r="F1269">
            <v>35</v>
          </cell>
          <cell r="G1269">
            <v>600</v>
          </cell>
        </row>
        <row r="1270">
          <cell r="B1270" t="str">
            <v>LSANZ4757</v>
          </cell>
          <cell r="C1270" t="str">
            <v>00607-0407</v>
          </cell>
          <cell r="D1270" t="str">
            <v>MA130 1B</v>
          </cell>
          <cell r="E1270" t="str">
            <v>SW29</v>
          </cell>
          <cell r="F1270">
            <v>600</v>
          </cell>
          <cell r="G1270">
            <v>600</v>
          </cell>
        </row>
        <row r="1271">
          <cell r="B1271" t="str">
            <v>LSANZ4752</v>
          </cell>
          <cell r="C1271" t="str">
            <v>00512-0207</v>
          </cell>
          <cell r="D1271" t="str">
            <v>MA418 1A</v>
          </cell>
          <cell r="E1271" t="str">
            <v>SW29</v>
          </cell>
          <cell r="F1271">
            <v>600</v>
          </cell>
          <cell r="G1271">
            <v>600</v>
          </cell>
        </row>
        <row r="1272">
          <cell r="B1272" t="str">
            <v>LSANZ4751</v>
          </cell>
          <cell r="C1272" t="str">
            <v>00512-0201</v>
          </cell>
          <cell r="D1272" t="str">
            <v>MA418 1A</v>
          </cell>
          <cell r="E1272" t="str">
            <v>RW15</v>
          </cell>
          <cell r="F1272">
            <v>600</v>
          </cell>
          <cell r="G1272">
            <v>600</v>
          </cell>
        </row>
        <row r="1273">
          <cell r="B1273" t="str">
            <v>LSANZ4753</v>
          </cell>
          <cell r="C1273" t="str">
            <v>00512-0208</v>
          </cell>
          <cell r="D1273" t="str">
            <v>MA418 1A</v>
          </cell>
          <cell r="E1273" t="str">
            <v>SW36</v>
          </cell>
          <cell r="F1273">
            <v>600</v>
          </cell>
          <cell r="G1273">
            <v>600</v>
          </cell>
        </row>
        <row r="1274">
          <cell r="B1274" t="str">
            <v>LSANZ4754</v>
          </cell>
          <cell r="C1274" t="str">
            <v>00517-0301</v>
          </cell>
          <cell r="D1274" t="str">
            <v>MA443 1A</v>
          </cell>
          <cell r="E1274" t="str">
            <v>RW15</v>
          </cell>
          <cell r="F1274">
            <v>600</v>
          </cell>
          <cell r="G1274">
            <v>600</v>
          </cell>
        </row>
        <row r="1275">
          <cell r="B1275" t="str">
            <v>LSANZ4758</v>
          </cell>
          <cell r="C1275" t="str">
            <v>00704-0206</v>
          </cell>
          <cell r="D1275" t="str">
            <v>MO143 1B</v>
          </cell>
          <cell r="E1275" t="str">
            <v>BW27</v>
          </cell>
          <cell r="F1275">
            <v>600</v>
          </cell>
          <cell r="G1275">
            <v>600</v>
          </cell>
        </row>
        <row r="1276">
          <cell r="B1276" t="str">
            <v>LSANZ4759</v>
          </cell>
          <cell r="C1276" t="str">
            <v>00704-0207</v>
          </cell>
          <cell r="D1276" t="str">
            <v>MO143 1B</v>
          </cell>
          <cell r="E1276" t="str">
            <v>SW40</v>
          </cell>
          <cell r="F1276">
            <v>600</v>
          </cell>
          <cell r="G1276">
            <v>600</v>
          </cell>
        </row>
        <row r="1277">
          <cell r="B1277" t="str">
            <v>LSE4931 ReCut</v>
          </cell>
          <cell r="C1277" t="str">
            <v>581-06-16</v>
          </cell>
          <cell r="D1277" t="str">
            <v>MA503 0A</v>
          </cell>
          <cell r="E1277" t="str">
            <v>SW49</v>
          </cell>
          <cell r="F1277">
            <v>136</v>
          </cell>
          <cell r="G1277">
            <v>136</v>
          </cell>
        </row>
        <row r="1278">
          <cell r="B1278" t="str">
            <v>LSE4964 ReCut</v>
          </cell>
          <cell r="C1278" t="str">
            <v>581-06-16</v>
          </cell>
          <cell r="D1278" t="str">
            <v>MA503 0A</v>
          </cell>
          <cell r="E1278" t="str">
            <v>SW49</v>
          </cell>
          <cell r="F1278">
            <v>75</v>
          </cell>
          <cell r="G1278">
            <v>75</v>
          </cell>
        </row>
        <row r="1279">
          <cell r="B1279" t="str">
            <v>LSE4979</v>
          </cell>
          <cell r="C1279" t="str">
            <v>522-02-16</v>
          </cell>
          <cell r="D1279" t="str">
            <v>MA363 1B</v>
          </cell>
          <cell r="E1279" t="str">
            <v>SW39</v>
          </cell>
          <cell r="F1279">
            <v>330</v>
          </cell>
          <cell r="G1279">
            <v>330</v>
          </cell>
        </row>
        <row r="1280">
          <cell r="B1280" t="str">
            <v>LSE5010</v>
          </cell>
          <cell r="C1280" t="str">
            <v>523-02-75</v>
          </cell>
          <cell r="D1280" t="str">
            <v>MA438 0A</v>
          </cell>
          <cell r="E1280" t="str">
            <v>SB15</v>
          </cell>
          <cell r="F1280">
            <v>660</v>
          </cell>
          <cell r="G1280">
            <v>1320</v>
          </cell>
        </row>
        <row r="1281">
          <cell r="B1281" t="str">
            <v>LSE5010</v>
          </cell>
          <cell r="C1281" t="str">
            <v>523-02-75</v>
          </cell>
          <cell r="D1281" t="str">
            <v>MA438 0A</v>
          </cell>
          <cell r="E1281" t="str">
            <v>SB15</v>
          </cell>
          <cell r="F1281">
            <v>660</v>
          </cell>
        </row>
        <row r="1282">
          <cell r="B1282" t="str">
            <v>LSE5050</v>
          </cell>
          <cell r="C1282" t="str">
            <v>523-02-75</v>
          </cell>
          <cell r="D1282" t="str">
            <v>MA438 0A</v>
          </cell>
          <cell r="E1282" t="str">
            <v>SB15</v>
          </cell>
          <cell r="F1282">
            <v>660</v>
          </cell>
          <cell r="G1282">
            <v>1320</v>
          </cell>
        </row>
        <row r="1283">
          <cell r="B1283" t="str">
            <v>LSE5050</v>
          </cell>
          <cell r="C1283" t="str">
            <v>523-02-75</v>
          </cell>
          <cell r="D1283" t="str">
            <v>MA438 0A</v>
          </cell>
          <cell r="E1283" t="str">
            <v>SB15</v>
          </cell>
          <cell r="F1283">
            <v>660</v>
          </cell>
        </row>
        <row r="1284">
          <cell r="B1284" t="str">
            <v>LSE5053</v>
          </cell>
          <cell r="C1284" t="str">
            <v>523-02-75</v>
          </cell>
          <cell r="D1284" t="str">
            <v>MA438 0A</v>
          </cell>
          <cell r="E1284" t="str">
            <v>SB15</v>
          </cell>
          <cell r="F1284">
            <v>660</v>
          </cell>
          <cell r="G1284">
            <v>660</v>
          </cell>
        </row>
        <row r="1285">
          <cell r="B1285" t="str">
            <v>LSE5049</v>
          </cell>
          <cell r="C1285" t="str">
            <v>523-02-75</v>
          </cell>
          <cell r="D1285" t="str">
            <v>MA438 0A</v>
          </cell>
          <cell r="E1285" t="str">
            <v>SB15</v>
          </cell>
          <cell r="F1285">
            <v>660</v>
          </cell>
          <cell r="G1285">
            <v>660</v>
          </cell>
        </row>
        <row r="1286">
          <cell r="B1286" t="str">
            <v>LSE5011</v>
          </cell>
          <cell r="C1286" t="str">
            <v>523-02-79</v>
          </cell>
          <cell r="D1286" t="str">
            <v>MA438 0A</v>
          </cell>
          <cell r="E1286" t="str">
            <v>TW16</v>
          </cell>
          <cell r="F1286">
            <v>682</v>
          </cell>
          <cell r="G1286">
            <v>1364</v>
          </cell>
        </row>
        <row r="1287">
          <cell r="B1287" t="str">
            <v>LSE5011</v>
          </cell>
          <cell r="C1287" t="str">
            <v>523-02-79</v>
          </cell>
          <cell r="D1287" t="str">
            <v>MA438 0A</v>
          </cell>
          <cell r="E1287" t="str">
            <v>TW16</v>
          </cell>
          <cell r="F1287">
            <v>682</v>
          </cell>
        </row>
        <row r="1288">
          <cell r="B1288" t="str">
            <v>LSE5051</v>
          </cell>
          <cell r="C1288" t="str">
            <v>523-02-79</v>
          </cell>
          <cell r="D1288" t="str">
            <v>MA438 0A</v>
          </cell>
          <cell r="E1288" t="str">
            <v>TW16</v>
          </cell>
          <cell r="F1288">
            <v>682</v>
          </cell>
          <cell r="G1288">
            <v>682</v>
          </cell>
        </row>
        <row r="1289">
          <cell r="B1289" t="str">
            <v>LSE5036</v>
          </cell>
          <cell r="C1289" t="str">
            <v>523-02-02</v>
          </cell>
          <cell r="D1289" t="str">
            <v>MA438 0A</v>
          </cell>
          <cell r="E1289" t="str">
            <v>RW20</v>
          </cell>
          <cell r="F1289">
            <v>660</v>
          </cell>
          <cell r="G1289">
            <v>660</v>
          </cell>
        </row>
        <row r="1290">
          <cell r="B1290" t="str">
            <v>LSE5023</v>
          </cell>
          <cell r="C1290" t="str">
            <v>522-02-02</v>
          </cell>
          <cell r="D1290" t="str">
            <v>MA363 1B</v>
          </cell>
          <cell r="E1290" t="str">
            <v>RW20</v>
          </cell>
          <cell r="F1290">
            <v>660</v>
          </cell>
          <cell r="G1290">
            <v>1320</v>
          </cell>
        </row>
        <row r="1291">
          <cell r="B1291" t="str">
            <v>LSE5023</v>
          </cell>
          <cell r="C1291" t="str">
            <v>522-02-02</v>
          </cell>
          <cell r="D1291" t="str">
            <v>MA363 1B</v>
          </cell>
          <cell r="E1291" t="str">
            <v>RW20</v>
          </cell>
          <cell r="F1291">
            <v>660</v>
          </cell>
        </row>
        <row r="1292">
          <cell r="B1292" t="str">
            <v>LSE5039</v>
          </cell>
          <cell r="C1292" t="str">
            <v>522-02-02</v>
          </cell>
          <cell r="D1292" t="str">
            <v>MA363 1B</v>
          </cell>
          <cell r="E1292" t="str">
            <v>RW20</v>
          </cell>
          <cell r="F1292">
            <v>660</v>
          </cell>
          <cell r="G1292">
            <v>660</v>
          </cell>
        </row>
        <row r="1293">
          <cell r="B1293" t="str">
            <v>LSE5044</v>
          </cell>
          <cell r="C1293" t="str">
            <v>582-06-02</v>
          </cell>
          <cell r="D1293" t="str">
            <v>MA473 0B</v>
          </cell>
          <cell r="E1293" t="str">
            <v>RW32</v>
          </cell>
          <cell r="F1293">
            <v>660</v>
          </cell>
          <cell r="G1293">
            <v>660</v>
          </cell>
        </row>
        <row r="1294">
          <cell r="B1294" t="str">
            <v>LSE5045</v>
          </cell>
          <cell r="C1294" t="str">
            <v>582-06-16</v>
          </cell>
          <cell r="D1294" t="str">
            <v>MA473 0B</v>
          </cell>
          <cell r="E1294" t="str">
            <v>SW49</v>
          </cell>
          <cell r="F1294">
            <v>660</v>
          </cell>
          <cell r="G1294">
            <v>3300</v>
          </cell>
        </row>
        <row r="1295">
          <cell r="B1295" t="str">
            <v>LSE5045</v>
          </cell>
          <cell r="C1295" t="str">
            <v>582-06-16</v>
          </cell>
          <cell r="D1295" t="str">
            <v>MA473 0B</v>
          </cell>
          <cell r="E1295" t="str">
            <v>SW49</v>
          </cell>
          <cell r="F1295">
            <v>660</v>
          </cell>
        </row>
        <row r="1296">
          <cell r="B1296" t="str">
            <v>LSE5045</v>
          </cell>
          <cell r="C1296" t="str">
            <v>582-06-16</v>
          </cell>
          <cell r="D1296" t="str">
            <v>MA473 0B</v>
          </cell>
          <cell r="E1296" t="str">
            <v>SW49</v>
          </cell>
          <cell r="F1296">
            <v>660</v>
          </cell>
        </row>
        <row r="1297">
          <cell r="B1297" t="str">
            <v>LSE5045</v>
          </cell>
          <cell r="C1297" t="str">
            <v>582-06-16</v>
          </cell>
          <cell r="D1297" t="str">
            <v>MA473 0B</v>
          </cell>
          <cell r="E1297" t="str">
            <v>SW49</v>
          </cell>
          <cell r="F1297">
            <v>660</v>
          </cell>
        </row>
        <row r="1298">
          <cell r="B1298" t="str">
            <v>LSE5045</v>
          </cell>
          <cell r="C1298" t="str">
            <v>582-06-16</v>
          </cell>
          <cell r="D1298" t="str">
            <v>MA473 0B</v>
          </cell>
          <cell r="E1298" t="str">
            <v>SW49</v>
          </cell>
          <cell r="F1298">
            <v>660</v>
          </cell>
        </row>
        <row r="1300">
          <cell r="B1300" t="str">
            <v>LSE5013</v>
          </cell>
          <cell r="C1300" t="str">
            <v>70570-06-16</v>
          </cell>
          <cell r="D1300" t="str">
            <v>JA508 0A</v>
          </cell>
          <cell r="E1300" t="str">
            <v>SW49</v>
          </cell>
          <cell r="F1300">
            <v>260</v>
          </cell>
          <cell r="G1300">
            <v>260</v>
          </cell>
        </row>
        <row r="1302">
          <cell r="B1302" t="str">
            <v>CAR2272</v>
          </cell>
          <cell r="C1302" t="str">
            <v>700/1031</v>
          </cell>
          <cell r="D1302" t="str">
            <v>MA107 1C</v>
          </cell>
          <cell r="E1302" t="str">
            <v>SW11</v>
          </cell>
          <cell r="F1302">
            <v>660</v>
          </cell>
        </row>
        <row r="1303">
          <cell r="B1303" t="str">
            <v>CAR2272</v>
          </cell>
          <cell r="C1303" t="str">
            <v>700/1031</v>
          </cell>
          <cell r="D1303" t="str">
            <v>MA107 1C</v>
          </cell>
          <cell r="E1303" t="str">
            <v>SW11</v>
          </cell>
          <cell r="F1303">
            <v>682</v>
          </cell>
        </row>
        <row r="1304">
          <cell r="B1304" t="str">
            <v>CAR2272</v>
          </cell>
          <cell r="C1304" t="str">
            <v>700/1031</v>
          </cell>
          <cell r="D1304" t="str">
            <v>MA107 1C</v>
          </cell>
          <cell r="E1304" t="str">
            <v>SW11</v>
          </cell>
          <cell r="F1304">
            <v>682</v>
          </cell>
        </row>
        <row r="1305">
          <cell r="B1305" t="str">
            <v>CAR2272</v>
          </cell>
          <cell r="C1305" t="str">
            <v>700/1031</v>
          </cell>
          <cell r="D1305" t="str">
            <v>MA107 1C</v>
          </cell>
          <cell r="E1305" t="str">
            <v>SW11</v>
          </cell>
          <cell r="F1305">
            <v>682</v>
          </cell>
        </row>
        <row r="1306">
          <cell r="B1306" t="str">
            <v>CAR2272</v>
          </cell>
          <cell r="C1306" t="str">
            <v>700/1031</v>
          </cell>
          <cell r="D1306" t="str">
            <v>MA107 1C</v>
          </cell>
          <cell r="E1306" t="str">
            <v>SW11</v>
          </cell>
          <cell r="F1306">
            <v>620</v>
          </cell>
        </row>
        <row r="1307">
          <cell r="B1307" t="str">
            <v>CAR2272</v>
          </cell>
          <cell r="C1307" t="str">
            <v>700/1031</v>
          </cell>
          <cell r="D1307" t="str">
            <v>MA107 1C</v>
          </cell>
          <cell r="E1307" t="str">
            <v>SW11</v>
          </cell>
          <cell r="F1307">
            <v>300</v>
          </cell>
        </row>
        <row r="1308">
          <cell r="B1308" t="str">
            <v>LSANZ4778</v>
          </cell>
          <cell r="C1308" t="str">
            <v>00502-8580</v>
          </cell>
          <cell r="D1308" t="str">
            <v>MA391 1A</v>
          </cell>
          <cell r="E1308" t="str">
            <v>SP02</v>
          </cell>
          <cell r="F1308">
            <v>403</v>
          </cell>
          <cell r="G1308">
            <v>403</v>
          </cell>
        </row>
        <row r="1309">
          <cell r="B1309" t="str">
            <v>LSANZ4779</v>
          </cell>
          <cell r="C1309" t="str">
            <v>00520-8580</v>
          </cell>
          <cell r="D1309" t="str">
            <v>MA447 1A</v>
          </cell>
          <cell r="E1309" t="str">
            <v>SP02</v>
          </cell>
          <cell r="F1309">
            <v>682</v>
          </cell>
          <cell r="G1309">
            <v>1844</v>
          </cell>
        </row>
        <row r="1310">
          <cell r="B1310" t="str">
            <v>LSANZ4779</v>
          </cell>
          <cell r="C1310" t="str">
            <v>00520-8580</v>
          </cell>
          <cell r="D1310" t="str">
            <v>MA447 1A</v>
          </cell>
          <cell r="E1310" t="str">
            <v>SP02</v>
          </cell>
          <cell r="F1310">
            <v>682</v>
          </cell>
        </row>
        <row r="1311">
          <cell r="B1311" t="str">
            <v>LSANZ4779</v>
          </cell>
          <cell r="C1311" t="str">
            <v>00520-8580</v>
          </cell>
          <cell r="D1311" t="str">
            <v>MA447 1A</v>
          </cell>
          <cell r="E1311" t="str">
            <v>SP02</v>
          </cell>
          <cell r="F1311">
            <v>480</v>
          </cell>
        </row>
        <row r="1312">
          <cell r="B1312" t="str">
            <v>LSANZ4775</v>
          </cell>
          <cell r="C1312" t="str">
            <v>00520-0201</v>
          </cell>
          <cell r="D1312" t="str">
            <v>MA447 1A</v>
          </cell>
          <cell r="E1312" t="str">
            <v>RW15</v>
          </cell>
          <cell r="F1312">
            <v>600</v>
          </cell>
          <cell r="G1312">
            <v>600</v>
          </cell>
        </row>
        <row r="1313">
          <cell r="B1313" t="str">
            <v>LSANZ4777</v>
          </cell>
          <cell r="C1313" t="str">
            <v>00502-8520</v>
          </cell>
          <cell r="D1313" t="str">
            <v>MA391 1A</v>
          </cell>
          <cell r="E1313" t="str">
            <v>TW19</v>
          </cell>
          <cell r="F1313">
            <v>620</v>
          </cell>
          <cell r="G1313">
            <v>930</v>
          </cell>
        </row>
        <row r="1314">
          <cell r="B1314" t="str">
            <v>LSANZ4777</v>
          </cell>
          <cell r="C1314" t="str">
            <v>00502-8520</v>
          </cell>
          <cell r="D1314" t="str">
            <v>MA391 1A</v>
          </cell>
          <cell r="E1314" t="str">
            <v>TW19</v>
          </cell>
          <cell r="F1314">
            <v>310</v>
          </cell>
        </row>
        <row r="1315">
          <cell r="B1315" t="str">
            <v>LSANZ4770</v>
          </cell>
          <cell r="C1315" t="str">
            <v>00504-0207</v>
          </cell>
          <cell r="D1315" t="str">
            <v>MA381 1A</v>
          </cell>
          <cell r="E1315" t="str">
            <v>SW28</v>
          </cell>
          <cell r="F1315">
            <v>600</v>
          </cell>
          <cell r="G1315">
            <v>4020</v>
          </cell>
        </row>
        <row r="1316">
          <cell r="B1316" t="str">
            <v>LSANZ4770</v>
          </cell>
          <cell r="C1316" t="str">
            <v>00504-0207</v>
          </cell>
          <cell r="D1316" t="str">
            <v>MA381 1A</v>
          </cell>
          <cell r="E1316" t="str">
            <v>SW28</v>
          </cell>
          <cell r="F1316">
            <v>600</v>
          </cell>
        </row>
        <row r="1317">
          <cell r="B1317" t="str">
            <v>LSANZ4770</v>
          </cell>
          <cell r="C1317" t="str">
            <v>00504-0207</v>
          </cell>
          <cell r="D1317" t="str">
            <v>MA381 1A</v>
          </cell>
          <cell r="E1317" t="str">
            <v>SW28</v>
          </cell>
          <cell r="F1317">
            <v>600</v>
          </cell>
        </row>
        <row r="1318">
          <cell r="B1318" t="str">
            <v>LSANZ4770</v>
          </cell>
          <cell r="C1318" t="str">
            <v>00504-0207</v>
          </cell>
          <cell r="D1318" t="str">
            <v>MA381 1A</v>
          </cell>
          <cell r="E1318" t="str">
            <v>SW28</v>
          </cell>
          <cell r="F1318">
            <v>600</v>
          </cell>
        </row>
        <row r="1319">
          <cell r="B1319" t="str">
            <v>LSANZ4770</v>
          </cell>
          <cell r="C1319" t="str">
            <v>00504-0207</v>
          </cell>
          <cell r="D1319" t="str">
            <v>MA381 1A</v>
          </cell>
          <cell r="E1319" t="str">
            <v>SW28</v>
          </cell>
          <cell r="F1319">
            <v>600</v>
          </cell>
        </row>
        <row r="1320">
          <cell r="B1320" t="str">
            <v>LSANZ4770</v>
          </cell>
          <cell r="C1320" t="str">
            <v>00504-0207</v>
          </cell>
          <cell r="D1320" t="str">
            <v>MA381 1A</v>
          </cell>
          <cell r="E1320" t="str">
            <v>SW28</v>
          </cell>
          <cell r="F1320">
            <v>600</v>
          </cell>
        </row>
        <row r="1321">
          <cell r="B1321" t="str">
            <v>LSANZ4770</v>
          </cell>
          <cell r="C1321" t="str">
            <v>00504-0207</v>
          </cell>
          <cell r="D1321" t="str">
            <v>MA381 1A</v>
          </cell>
          <cell r="E1321" t="str">
            <v>SW28</v>
          </cell>
          <cell r="F1321">
            <v>420</v>
          </cell>
        </row>
        <row r="1322">
          <cell r="B1322" t="str">
            <v>LSANZ4771</v>
          </cell>
          <cell r="C1322" t="str">
            <v>00504-0207</v>
          </cell>
          <cell r="D1322" t="str">
            <v>MA381 1A</v>
          </cell>
          <cell r="E1322" t="str">
            <v>SW28</v>
          </cell>
          <cell r="F1322">
            <v>600</v>
          </cell>
          <cell r="G1322">
            <v>3000</v>
          </cell>
        </row>
        <row r="1323">
          <cell r="B1323" t="str">
            <v>LSANZ4771</v>
          </cell>
          <cell r="C1323" t="str">
            <v>00504-0207</v>
          </cell>
          <cell r="D1323" t="str">
            <v>MA381 1A</v>
          </cell>
          <cell r="E1323" t="str">
            <v>SW28</v>
          </cell>
          <cell r="F1323">
            <v>600</v>
          </cell>
        </row>
        <row r="1324">
          <cell r="B1324" t="str">
            <v>LSANZ4771</v>
          </cell>
          <cell r="C1324" t="str">
            <v>00504-0207</v>
          </cell>
          <cell r="D1324" t="str">
            <v>MA381 1A</v>
          </cell>
          <cell r="E1324" t="str">
            <v>SW28</v>
          </cell>
          <cell r="F1324">
            <v>600</v>
          </cell>
        </row>
        <row r="1325">
          <cell r="B1325" t="str">
            <v>LSANZ4771</v>
          </cell>
          <cell r="C1325" t="str">
            <v>00504-0207</v>
          </cell>
          <cell r="D1325" t="str">
            <v>MA381 1A</v>
          </cell>
          <cell r="E1325" t="str">
            <v>SW28</v>
          </cell>
          <cell r="F1325">
            <v>600</v>
          </cell>
        </row>
        <row r="1326">
          <cell r="B1326" t="str">
            <v>LSANZ4771</v>
          </cell>
          <cell r="C1326" t="str">
            <v>00504-0207</v>
          </cell>
          <cell r="D1326" t="str">
            <v>MA381 1A</v>
          </cell>
          <cell r="E1326" t="str">
            <v>SW28</v>
          </cell>
          <cell r="F1326">
            <v>600</v>
          </cell>
        </row>
        <row r="1327">
          <cell r="B1327" t="str">
            <v>LSANZ4772</v>
          </cell>
          <cell r="C1327" t="str">
            <v>00504-0208</v>
          </cell>
          <cell r="D1327" t="str">
            <v>MA381 1A</v>
          </cell>
          <cell r="E1327" t="str">
            <v>BW22</v>
          </cell>
          <cell r="F1327">
            <v>600</v>
          </cell>
          <cell r="G1327">
            <v>1020</v>
          </cell>
        </row>
        <row r="1328">
          <cell r="B1328" t="str">
            <v>LSANZ4772</v>
          </cell>
          <cell r="C1328" t="str">
            <v>00504-0208</v>
          </cell>
          <cell r="D1328" t="str">
            <v>MA381 1A</v>
          </cell>
          <cell r="E1328" t="str">
            <v>BW22</v>
          </cell>
          <cell r="F1328">
            <v>420</v>
          </cell>
        </row>
        <row r="1330">
          <cell r="B1330" t="str">
            <v>LSE5022</v>
          </cell>
          <cell r="C1330" t="str">
            <v>521-02-16</v>
          </cell>
          <cell r="D1330" t="str">
            <v>MA362 1A</v>
          </cell>
          <cell r="E1330" t="str">
            <v>SW39</v>
          </cell>
          <cell r="F1330">
            <v>660</v>
          </cell>
        </row>
        <row r="1331">
          <cell r="B1331" t="str">
            <v>LSE5042</v>
          </cell>
          <cell r="C1331" t="str">
            <v>521-02-16</v>
          </cell>
          <cell r="D1331" t="str">
            <v>MA362 1A</v>
          </cell>
          <cell r="E1331" t="str">
            <v>SW39</v>
          </cell>
          <cell r="F1331">
            <v>660</v>
          </cell>
          <cell r="G1331">
            <v>660</v>
          </cell>
        </row>
        <row r="1332">
          <cell r="B1332" t="str">
            <v>LSE5032</v>
          </cell>
          <cell r="C1332" t="str">
            <v>521-02-16</v>
          </cell>
          <cell r="D1332" t="str">
            <v>MA362 1A</v>
          </cell>
          <cell r="E1332" t="str">
            <v>SW39</v>
          </cell>
          <cell r="F1332">
            <v>660</v>
          </cell>
          <cell r="G1332">
            <v>1320</v>
          </cell>
        </row>
        <row r="1333">
          <cell r="B1333" t="str">
            <v>LSE5032</v>
          </cell>
          <cell r="C1333" t="str">
            <v>521-02-16</v>
          </cell>
          <cell r="D1333" t="str">
            <v>MA362 1A</v>
          </cell>
          <cell r="E1333" t="str">
            <v>SW39</v>
          </cell>
          <cell r="F1333">
            <v>660</v>
          </cell>
        </row>
        <row r="1334">
          <cell r="B1334" t="str">
            <v>LSE5047</v>
          </cell>
          <cell r="C1334" t="str">
            <v>521-02-76</v>
          </cell>
          <cell r="D1334" t="str">
            <v>MA362 1A</v>
          </cell>
          <cell r="E1334" t="str">
            <v>SB16</v>
          </cell>
          <cell r="F1334">
            <v>660</v>
          </cell>
          <cell r="G1334">
            <v>660</v>
          </cell>
        </row>
        <row r="1335">
          <cell r="B1335" t="str">
            <v>LSE5048</v>
          </cell>
          <cell r="C1335" t="str">
            <v>521-02-76</v>
          </cell>
          <cell r="D1335" t="str">
            <v>MA362 1A</v>
          </cell>
          <cell r="E1335" t="str">
            <v>SB16</v>
          </cell>
          <cell r="F1335">
            <v>660</v>
          </cell>
          <cell r="G1335">
            <v>660</v>
          </cell>
        </row>
        <row r="1336">
          <cell r="B1336" t="str">
            <v>LSE5016</v>
          </cell>
          <cell r="C1336" t="str">
            <v>581-06-02</v>
          </cell>
          <cell r="D1336" t="str">
            <v>MA503 0A</v>
          </cell>
          <cell r="E1336" t="str">
            <v>RW32</v>
          </cell>
          <cell r="F1336">
            <v>660</v>
          </cell>
          <cell r="G1336">
            <v>3960</v>
          </cell>
        </row>
        <row r="1337">
          <cell r="B1337" t="str">
            <v>LSE5016</v>
          </cell>
          <cell r="C1337" t="str">
            <v>581-06-02</v>
          </cell>
          <cell r="D1337" t="str">
            <v>MA503 0A</v>
          </cell>
          <cell r="E1337" t="str">
            <v>RW32</v>
          </cell>
          <cell r="F1337">
            <v>660</v>
          </cell>
        </row>
        <row r="1338">
          <cell r="B1338" t="str">
            <v>LSE5016</v>
          </cell>
          <cell r="C1338" t="str">
            <v>581-06-02</v>
          </cell>
          <cell r="D1338" t="str">
            <v>MA503 0A</v>
          </cell>
          <cell r="E1338" t="str">
            <v>RW32</v>
          </cell>
          <cell r="F1338">
            <v>660</v>
          </cell>
        </row>
        <row r="1339">
          <cell r="B1339" t="str">
            <v>LSE5016</v>
          </cell>
          <cell r="C1339" t="str">
            <v>581-06-02</v>
          </cell>
          <cell r="D1339" t="str">
            <v>MA503 0A</v>
          </cell>
          <cell r="E1339" t="str">
            <v>RW32</v>
          </cell>
          <cell r="F1339">
            <v>660</v>
          </cell>
        </row>
        <row r="1340">
          <cell r="B1340" t="str">
            <v>LSE5016</v>
          </cell>
          <cell r="C1340" t="str">
            <v>581-06-02</v>
          </cell>
          <cell r="D1340" t="str">
            <v>MA503 0A</v>
          </cell>
          <cell r="E1340" t="str">
            <v>RW32</v>
          </cell>
          <cell r="F1340">
            <v>660</v>
          </cell>
        </row>
        <row r="1341">
          <cell r="B1341" t="str">
            <v>LSE5016</v>
          </cell>
          <cell r="C1341" t="str">
            <v>581-06-02</v>
          </cell>
          <cell r="D1341" t="str">
            <v>MA503 0A</v>
          </cell>
          <cell r="E1341" t="str">
            <v>RW32</v>
          </cell>
          <cell r="F1341">
            <v>660</v>
          </cell>
        </row>
        <row r="1342">
          <cell r="B1342" t="str">
            <v>LSE5017</v>
          </cell>
          <cell r="C1342" t="str">
            <v>581-06-02</v>
          </cell>
          <cell r="D1342" t="str">
            <v>MA503 0A</v>
          </cell>
          <cell r="E1342" t="str">
            <v>RW32</v>
          </cell>
          <cell r="F1342">
            <v>660</v>
          </cell>
          <cell r="G1342">
            <v>9900</v>
          </cell>
        </row>
        <row r="1343">
          <cell r="B1343" t="str">
            <v>LSE5017</v>
          </cell>
          <cell r="C1343" t="str">
            <v>581-06-02</v>
          </cell>
          <cell r="D1343" t="str">
            <v>MA503 0A</v>
          </cell>
          <cell r="E1343" t="str">
            <v>RW32</v>
          </cell>
          <cell r="F1343">
            <v>660</v>
          </cell>
        </row>
        <row r="1344">
          <cell r="B1344" t="str">
            <v>LSE5017</v>
          </cell>
          <cell r="C1344" t="str">
            <v>581-06-02</v>
          </cell>
          <cell r="D1344" t="str">
            <v>MA503 0A</v>
          </cell>
          <cell r="E1344" t="str">
            <v>RW32</v>
          </cell>
          <cell r="F1344">
            <v>660</v>
          </cell>
        </row>
        <row r="1345">
          <cell r="B1345" t="str">
            <v>LSE5017</v>
          </cell>
          <cell r="C1345" t="str">
            <v>581-06-02</v>
          </cell>
          <cell r="D1345" t="str">
            <v>MA503 0A</v>
          </cell>
          <cell r="E1345" t="str">
            <v>RW32</v>
          </cell>
          <cell r="F1345">
            <v>660</v>
          </cell>
        </row>
        <row r="1346">
          <cell r="B1346" t="str">
            <v>LSE5017</v>
          </cell>
          <cell r="C1346" t="str">
            <v>581-06-02</v>
          </cell>
          <cell r="D1346" t="str">
            <v>MA503 0A</v>
          </cell>
          <cell r="E1346" t="str">
            <v>RW32</v>
          </cell>
          <cell r="F1346">
            <v>660</v>
          </cell>
        </row>
        <row r="1347">
          <cell r="B1347" t="str">
            <v>LSE5017</v>
          </cell>
          <cell r="C1347" t="str">
            <v>581-06-02</v>
          </cell>
          <cell r="D1347" t="str">
            <v>MA503 0A</v>
          </cell>
          <cell r="E1347" t="str">
            <v>RW32</v>
          </cell>
          <cell r="F1347">
            <v>660</v>
          </cell>
        </row>
        <row r="1348">
          <cell r="B1348" t="str">
            <v>LSE5017</v>
          </cell>
          <cell r="C1348" t="str">
            <v>581-06-02</v>
          </cell>
          <cell r="D1348" t="str">
            <v>MA503 0A</v>
          </cell>
          <cell r="E1348" t="str">
            <v>RW32</v>
          </cell>
          <cell r="F1348">
            <v>660</v>
          </cell>
        </row>
        <row r="1349">
          <cell r="B1349" t="str">
            <v>LSE5017</v>
          </cell>
          <cell r="C1349" t="str">
            <v>581-06-02</v>
          </cell>
          <cell r="D1349" t="str">
            <v>MA503 0A</v>
          </cell>
          <cell r="E1349" t="str">
            <v>RW32</v>
          </cell>
          <cell r="F1349">
            <v>660</v>
          </cell>
        </row>
        <row r="1350">
          <cell r="B1350" t="str">
            <v>LSE5017</v>
          </cell>
          <cell r="C1350" t="str">
            <v>581-06-02</v>
          </cell>
          <cell r="D1350" t="str">
            <v>MA503 0A</v>
          </cell>
          <cell r="E1350" t="str">
            <v>RW32</v>
          </cell>
          <cell r="F1350">
            <v>660</v>
          </cell>
        </row>
        <row r="1351">
          <cell r="B1351" t="str">
            <v>LSE5017</v>
          </cell>
          <cell r="C1351" t="str">
            <v>581-06-02</v>
          </cell>
          <cell r="D1351" t="str">
            <v>MA503 0A</v>
          </cell>
          <cell r="E1351" t="str">
            <v>RW32</v>
          </cell>
          <cell r="F1351">
            <v>660</v>
          </cell>
        </row>
        <row r="1352">
          <cell r="B1352" t="str">
            <v>LSE5017</v>
          </cell>
          <cell r="C1352" t="str">
            <v>581-06-02</v>
          </cell>
          <cell r="D1352" t="str">
            <v>MA503 0A</v>
          </cell>
          <cell r="E1352" t="str">
            <v>RW32</v>
          </cell>
          <cell r="F1352">
            <v>660</v>
          </cell>
        </row>
        <row r="1353">
          <cell r="B1353" t="str">
            <v>LSE5017</v>
          </cell>
          <cell r="C1353" t="str">
            <v>581-06-02</v>
          </cell>
          <cell r="D1353" t="str">
            <v>MA503 0A</v>
          </cell>
          <cell r="E1353" t="str">
            <v>RW32</v>
          </cell>
          <cell r="F1353">
            <v>660</v>
          </cell>
        </row>
        <row r="1354">
          <cell r="B1354" t="str">
            <v>LSE5017</v>
          </cell>
          <cell r="C1354" t="str">
            <v>581-06-02</v>
          </cell>
          <cell r="D1354" t="str">
            <v>MA503 0A</v>
          </cell>
          <cell r="E1354" t="str">
            <v>RW32</v>
          </cell>
          <cell r="F1354">
            <v>660</v>
          </cell>
        </row>
        <row r="1355">
          <cell r="B1355" t="str">
            <v>LSE5017</v>
          </cell>
          <cell r="C1355" t="str">
            <v>581-06-02</v>
          </cell>
          <cell r="D1355" t="str">
            <v>MA503 0A</v>
          </cell>
          <cell r="E1355" t="str">
            <v>RW32</v>
          </cell>
          <cell r="F1355">
            <v>660</v>
          </cell>
        </row>
        <row r="1356">
          <cell r="B1356" t="str">
            <v>LSE5017</v>
          </cell>
          <cell r="C1356" t="str">
            <v>581-06-02</v>
          </cell>
          <cell r="D1356" t="str">
            <v>MA503 0A</v>
          </cell>
          <cell r="E1356" t="str">
            <v>RW32</v>
          </cell>
          <cell r="F1356">
            <v>660</v>
          </cell>
        </row>
        <row r="1357">
          <cell r="B1357" t="str">
            <v>LSE5018</v>
          </cell>
          <cell r="C1357" t="str">
            <v>581-06-16</v>
          </cell>
          <cell r="D1357" t="str">
            <v>MA503 0A</v>
          </cell>
          <cell r="E1357" t="str">
            <v>SW49</v>
          </cell>
          <cell r="F1357">
            <v>660</v>
          </cell>
          <cell r="G1357">
            <v>8580</v>
          </cell>
        </row>
        <row r="1358">
          <cell r="B1358" t="str">
            <v>LSE5018</v>
          </cell>
          <cell r="C1358" t="str">
            <v>581-06-16</v>
          </cell>
          <cell r="D1358" t="str">
            <v>MA503 0A</v>
          </cell>
          <cell r="E1358" t="str">
            <v>SW49</v>
          </cell>
          <cell r="F1358">
            <v>660</v>
          </cell>
        </row>
        <row r="1359">
          <cell r="B1359" t="str">
            <v>LSE5018</v>
          </cell>
          <cell r="C1359" t="str">
            <v>581-06-16</v>
          </cell>
          <cell r="D1359" t="str">
            <v>MA503 0A</v>
          </cell>
          <cell r="E1359" t="str">
            <v>SW49</v>
          </cell>
          <cell r="F1359">
            <v>660</v>
          </cell>
        </row>
        <row r="1360">
          <cell r="B1360" t="str">
            <v>LSE5018</v>
          </cell>
          <cell r="C1360" t="str">
            <v>581-06-16</v>
          </cell>
          <cell r="D1360" t="str">
            <v>MA503 0A</v>
          </cell>
          <cell r="E1360" t="str">
            <v>SW49</v>
          </cell>
          <cell r="F1360">
            <v>660</v>
          </cell>
        </row>
        <row r="1361">
          <cell r="B1361" t="str">
            <v>LSE5018</v>
          </cell>
          <cell r="C1361" t="str">
            <v>581-06-16</v>
          </cell>
          <cell r="D1361" t="str">
            <v>MA503 0A</v>
          </cell>
          <cell r="E1361" t="str">
            <v>SW49</v>
          </cell>
          <cell r="F1361">
            <v>660</v>
          </cell>
        </row>
        <row r="1362">
          <cell r="B1362" t="str">
            <v>LSE5018</v>
          </cell>
          <cell r="C1362" t="str">
            <v>581-06-16</v>
          </cell>
          <cell r="D1362" t="str">
            <v>MA503 0A</v>
          </cell>
          <cell r="E1362" t="str">
            <v>SW49</v>
          </cell>
          <cell r="F1362">
            <v>660</v>
          </cell>
        </row>
        <row r="1363">
          <cell r="B1363" t="str">
            <v>LSE5018</v>
          </cell>
          <cell r="C1363" t="str">
            <v>581-06-16</v>
          </cell>
          <cell r="D1363" t="str">
            <v>MA503 0A</v>
          </cell>
          <cell r="E1363" t="str">
            <v>SW49</v>
          </cell>
          <cell r="F1363">
            <v>660</v>
          </cell>
        </row>
        <row r="1364">
          <cell r="B1364" t="str">
            <v>LSE5018</v>
          </cell>
          <cell r="C1364" t="str">
            <v>581-06-16</v>
          </cell>
          <cell r="D1364" t="str">
            <v>MA503 0A</v>
          </cell>
          <cell r="E1364" t="str">
            <v>SW49</v>
          </cell>
          <cell r="F1364">
            <v>660</v>
          </cell>
        </row>
        <row r="1365">
          <cell r="B1365" t="str">
            <v>LSE5018</v>
          </cell>
          <cell r="C1365" t="str">
            <v>581-06-16</v>
          </cell>
          <cell r="D1365" t="str">
            <v>MA503 0A</v>
          </cell>
          <cell r="E1365" t="str">
            <v>SW49</v>
          </cell>
          <cell r="F1365">
            <v>660</v>
          </cell>
        </row>
        <row r="1366">
          <cell r="B1366" t="str">
            <v>LSE5018</v>
          </cell>
          <cell r="C1366" t="str">
            <v>581-06-16</v>
          </cell>
          <cell r="D1366" t="str">
            <v>MA503 0A</v>
          </cell>
          <cell r="E1366" t="str">
            <v>SW49</v>
          </cell>
          <cell r="F1366">
            <v>660</v>
          </cell>
        </row>
        <row r="1367">
          <cell r="B1367" t="str">
            <v>LSE5018</v>
          </cell>
          <cell r="C1367" t="str">
            <v>581-06-16</v>
          </cell>
          <cell r="D1367" t="str">
            <v>MA503 0A</v>
          </cell>
          <cell r="E1367" t="str">
            <v>SW49</v>
          </cell>
          <cell r="F1367">
            <v>660</v>
          </cell>
        </row>
        <row r="1368">
          <cell r="B1368" t="str">
            <v>LSE5018</v>
          </cell>
          <cell r="C1368" t="str">
            <v>581-06-16</v>
          </cell>
          <cell r="D1368" t="str">
            <v>MA503 0A</v>
          </cell>
          <cell r="E1368" t="str">
            <v>SW49</v>
          </cell>
          <cell r="F1368">
            <v>660</v>
          </cell>
        </row>
        <row r="1369">
          <cell r="B1369" t="str">
            <v>LSE5018</v>
          </cell>
          <cell r="C1369" t="str">
            <v>581-06-16</v>
          </cell>
          <cell r="D1369" t="str">
            <v>MA503 0A</v>
          </cell>
          <cell r="E1369" t="str">
            <v>SW49</v>
          </cell>
          <cell r="F1369">
            <v>660</v>
          </cell>
        </row>
        <row r="1370">
          <cell r="B1370" t="str">
            <v>LSE5043</v>
          </cell>
          <cell r="C1370" t="str">
            <v>581-06-16</v>
          </cell>
          <cell r="D1370" t="str">
            <v>MA503 0A</v>
          </cell>
          <cell r="E1370" t="str">
            <v>SW49</v>
          </cell>
          <cell r="F1370">
            <v>660</v>
          </cell>
          <cell r="G1370">
            <v>1980</v>
          </cell>
        </row>
        <row r="1371">
          <cell r="B1371" t="str">
            <v>LSE5043</v>
          </cell>
          <cell r="C1371" t="str">
            <v>581-06-16</v>
          </cell>
          <cell r="D1371" t="str">
            <v>MA503 0A</v>
          </cell>
          <cell r="E1371" t="str">
            <v>SW49</v>
          </cell>
          <cell r="F1371">
            <v>660</v>
          </cell>
        </row>
        <row r="1372">
          <cell r="B1372" t="str">
            <v>LSE5043</v>
          </cell>
          <cell r="C1372" t="str">
            <v>581-06-16</v>
          </cell>
          <cell r="D1372" t="str">
            <v>MA503 0A</v>
          </cell>
          <cell r="E1372" t="str">
            <v>SW49</v>
          </cell>
          <cell r="F1372">
            <v>660</v>
          </cell>
        </row>
        <row r="1373">
          <cell r="B1373" t="str">
            <v>LSE5033</v>
          </cell>
          <cell r="C1373" t="str">
            <v>581-06-02</v>
          </cell>
          <cell r="D1373" t="str">
            <v>MA503 0A</v>
          </cell>
          <cell r="E1373" t="str">
            <v>RW32</v>
          </cell>
          <cell r="F1373">
            <v>660</v>
          </cell>
          <cell r="G1373">
            <v>1320</v>
          </cell>
        </row>
        <row r="1374">
          <cell r="B1374" t="str">
            <v>LSE5033</v>
          </cell>
          <cell r="C1374" t="str">
            <v>581-06-02</v>
          </cell>
          <cell r="D1374" t="str">
            <v>MA503 0A</v>
          </cell>
          <cell r="E1374" t="str">
            <v>RW32</v>
          </cell>
          <cell r="F1374">
            <v>660</v>
          </cell>
        </row>
        <row r="1375">
          <cell r="B1375" t="str">
            <v>LSE5028</v>
          </cell>
          <cell r="C1375" t="str">
            <v>581-06-02</v>
          </cell>
          <cell r="D1375" t="str">
            <v>MA503 0A</v>
          </cell>
          <cell r="E1375" t="str">
            <v>RW32</v>
          </cell>
          <cell r="F1375">
            <v>660</v>
          </cell>
          <cell r="G1375">
            <v>660</v>
          </cell>
        </row>
        <row r="1376">
          <cell r="B1376" t="str">
            <v>LSE5037</v>
          </cell>
          <cell r="C1376" t="str">
            <v>581-06-02</v>
          </cell>
          <cell r="D1376" t="str">
            <v>MA503 0A</v>
          </cell>
          <cell r="E1376" t="str">
            <v>RW32</v>
          </cell>
          <cell r="F1376">
            <v>660</v>
          </cell>
          <cell r="G1376">
            <v>660</v>
          </cell>
        </row>
        <row r="1377">
          <cell r="B1377" t="str">
            <v>LSE5024</v>
          </cell>
          <cell r="C1377" t="str">
            <v>581-06-16</v>
          </cell>
          <cell r="D1377" t="str">
            <v>MA503 0A</v>
          </cell>
          <cell r="E1377" t="str">
            <v>SW49</v>
          </cell>
          <cell r="F1377">
            <v>660</v>
          </cell>
          <cell r="G1377">
            <v>660</v>
          </cell>
        </row>
        <row r="1378">
          <cell r="B1378" t="str">
            <v>LSE5020</v>
          </cell>
          <cell r="C1378" t="str">
            <v>583-06-02</v>
          </cell>
          <cell r="D1378" t="str">
            <v>WA474 0A</v>
          </cell>
          <cell r="E1378" t="str">
            <v>RW32</v>
          </cell>
          <cell r="F1378">
            <v>660</v>
          </cell>
          <cell r="G1378">
            <v>1320</v>
          </cell>
        </row>
        <row r="1379">
          <cell r="B1379" t="str">
            <v>LSE5020</v>
          </cell>
          <cell r="C1379" t="str">
            <v>583-06-02</v>
          </cell>
          <cell r="D1379" t="str">
            <v>WA474 0A</v>
          </cell>
          <cell r="E1379" t="str">
            <v>RW32</v>
          </cell>
          <cell r="F1379">
            <v>660</v>
          </cell>
        </row>
        <row r="1381">
          <cell r="B1381" t="str">
            <v>LSE4888</v>
          </cell>
          <cell r="C1381" t="str">
            <v>527-02-02</v>
          </cell>
          <cell r="D1381" t="str">
            <v>MA505 0A</v>
          </cell>
          <cell r="E1381" t="str">
            <v>RW20</v>
          </cell>
          <cell r="F1381">
            <v>660</v>
          </cell>
        </row>
        <row r="1382">
          <cell r="B1382" t="str">
            <v>LSE4888</v>
          </cell>
          <cell r="C1382" t="str">
            <v>527-02-02</v>
          </cell>
          <cell r="D1382" t="str">
            <v>MA505 0A</v>
          </cell>
          <cell r="E1382" t="str">
            <v>RW20</v>
          </cell>
          <cell r="F1382">
            <v>660</v>
          </cell>
        </row>
        <row r="1383">
          <cell r="B1383" t="str">
            <v>LSE4888</v>
          </cell>
          <cell r="C1383" t="str">
            <v>527-02-02</v>
          </cell>
          <cell r="D1383" t="str">
            <v>MA505 0A</v>
          </cell>
          <cell r="E1383" t="str">
            <v>RW20</v>
          </cell>
          <cell r="F1383">
            <v>660</v>
          </cell>
        </row>
        <row r="1384">
          <cell r="B1384" t="str">
            <v>LSE4888</v>
          </cell>
          <cell r="C1384" t="str">
            <v>527-02-02</v>
          </cell>
          <cell r="D1384" t="str">
            <v>MA505 0A</v>
          </cell>
          <cell r="E1384" t="str">
            <v>RW20</v>
          </cell>
          <cell r="F1384">
            <v>660</v>
          </cell>
        </row>
        <row r="1385">
          <cell r="B1385" t="str">
            <v>LSE4888</v>
          </cell>
          <cell r="C1385" t="str">
            <v>527-02-02</v>
          </cell>
          <cell r="D1385" t="str">
            <v>MA505 0A</v>
          </cell>
          <cell r="E1385" t="str">
            <v>RW20</v>
          </cell>
          <cell r="F1385">
            <v>660</v>
          </cell>
        </row>
        <row r="1386">
          <cell r="B1386" t="str">
            <v>LSE4888</v>
          </cell>
          <cell r="C1386" t="str">
            <v>527-02-02</v>
          </cell>
          <cell r="D1386" t="str">
            <v>MA505 0A</v>
          </cell>
          <cell r="E1386" t="str">
            <v>RW20</v>
          </cell>
          <cell r="F1386">
            <v>660</v>
          </cell>
        </row>
        <row r="1387">
          <cell r="B1387" t="str">
            <v>LSE4888</v>
          </cell>
          <cell r="C1387" t="str">
            <v>527-02-02</v>
          </cell>
          <cell r="D1387" t="str">
            <v>MA505 0A</v>
          </cell>
          <cell r="E1387" t="str">
            <v>RW20</v>
          </cell>
          <cell r="F1387">
            <v>660</v>
          </cell>
        </row>
        <row r="1388">
          <cell r="B1388" t="str">
            <v>LSE4888</v>
          </cell>
          <cell r="C1388" t="str">
            <v>527-02-02</v>
          </cell>
          <cell r="D1388" t="str">
            <v>MA505 0A</v>
          </cell>
          <cell r="E1388" t="str">
            <v>RW20</v>
          </cell>
          <cell r="F1388">
            <v>660</v>
          </cell>
        </row>
        <row r="1389">
          <cell r="B1389" t="str">
            <v>LSE4888</v>
          </cell>
          <cell r="C1389" t="str">
            <v>527-02-02</v>
          </cell>
          <cell r="D1389" t="str">
            <v>MA505 0A</v>
          </cell>
          <cell r="E1389" t="str">
            <v>RW20</v>
          </cell>
          <cell r="F1389">
            <v>660</v>
          </cell>
        </row>
        <row r="1390">
          <cell r="B1390" t="str">
            <v>LSE4888</v>
          </cell>
          <cell r="C1390" t="str">
            <v>527-02-02</v>
          </cell>
          <cell r="D1390" t="str">
            <v>MA505 0A</v>
          </cell>
          <cell r="E1390" t="str">
            <v>RW20</v>
          </cell>
          <cell r="F1390">
            <v>660</v>
          </cell>
        </row>
        <row r="1391">
          <cell r="B1391" t="str">
            <v>LSE4888</v>
          </cell>
          <cell r="C1391" t="str">
            <v>527-02-02</v>
          </cell>
          <cell r="D1391" t="str">
            <v>MA505 0A</v>
          </cell>
          <cell r="E1391" t="str">
            <v>RW20</v>
          </cell>
          <cell r="F1391">
            <v>660</v>
          </cell>
        </row>
        <row r="1392">
          <cell r="B1392" t="str">
            <v>LSE4888</v>
          </cell>
          <cell r="C1392" t="str">
            <v>527-02-02</v>
          </cell>
          <cell r="D1392" t="str">
            <v>MA505 0A</v>
          </cell>
          <cell r="E1392" t="str">
            <v>RW20</v>
          </cell>
          <cell r="F1392">
            <v>660</v>
          </cell>
        </row>
        <row r="1393">
          <cell r="B1393" t="str">
            <v>LSE4888</v>
          </cell>
          <cell r="C1393" t="str">
            <v>527-02-02</v>
          </cell>
          <cell r="D1393" t="str">
            <v>MA505 0A</v>
          </cell>
          <cell r="E1393" t="str">
            <v>RW20</v>
          </cell>
          <cell r="F1393">
            <v>660</v>
          </cell>
        </row>
        <row r="1394">
          <cell r="B1394" t="str">
            <v>LSE4888</v>
          </cell>
          <cell r="C1394" t="str">
            <v>527-02-02</v>
          </cell>
          <cell r="D1394" t="str">
            <v>MA505 0A</v>
          </cell>
          <cell r="E1394" t="str">
            <v>RW20</v>
          </cell>
          <cell r="F1394">
            <v>660</v>
          </cell>
        </row>
        <row r="1395">
          <cell r="B1395" t="str">
            <v>LSE4888</v>
          </cell>
          <cell r="C1395" t="str">
            <v>527-02-02</v>
          </cell>
          <cell r="D1395" t="str">
            <v>MA505 0A</v>
          </cell>
          <cell r="E1395" t="str">
            <v>RW20</v>
          </cell>
          <cell r="F1395">
            <v>660</v>
          </cell>
        </row>
        <row r="1396">
          <cell r="B1396" t="str">
            <v>LSE4888</v>
          </cell>
          <cell r="C1396" t="str">
            <v>527-02-02</v>
          </cell>
          <cell r="D1396" t="str">
            <v>MA505 0A</v>
          </cell>
          <cell r="E1396" t="str">
            <v>RW20</v>
          </cell>
          <cell r="F1396">
            <v>690</v>
          </cell>
        </row>
        <row r="1397">
          <cell r="B1397" t="str">
            <v>LSE4893</v>
          </cell>
          <cell r="C1397" t="str">
            <v>527-02-76</v>
          </cell>
          <cell r="D1397" t="str">
            <v>MA505 0A</v>
          </cell>
          <cell r="E1397" t="str">
            <v>SB16</v>
          </cell>
          <cell r="F1397">
            <v>600</v>
          </cell>
          <cell r="G1397">
            <v>5250</v>
          </cell>
        </row>
        <row r="1398">
          <cell r="B1398" t="str">
            <v>LSE4893</v>
          </cell>
          <cell r="C1398" t="str">
            <v>527-02-76</v>
          </cell>
          <cell r="D1398" t="str">
            <v>MA505 0A</v>
          </cell>
          <cell r="E1398" t="str">
            <v>SB16</v>
          </cell>
          <cell r="F1398">
            <v>600</v>
          </cell>
        </row>
        <row r="1399">
          <cell r="B1399" t="str">
            <v>LSE4893</v>
          </cell>
          <cell r="C1399" t="str">
            <v>527-02-76</v>
          </cell>
          <cell r="D1399" t="str">
            <v>MA505 0A</v>
          </cell>
          <cell r="E1399" t="str">
            <v>SB16</v>
          </cell>
          <cell r="F1399">
            <v>600</v>
          </cell>
        </row>
        <row r="1400">
          <cell r="B1400" t="str">
            <v>LSE4893</v>
          </cell>
          <cell r="C1400" t="str">
            <v>527-02-76</v>
          </cell>
          <cell r="D1400" t="str">
            <v>MA505 0A</v>
          </cell>
          <cell r="E1400" t="str">
            <v>SB16</v>
          </cell>
          <cell r="F1400">
            <v>600</v>
          </cell>
        </row>
        <row r="1401">
          <cell r="B1401" t="str">
            <v>LSE4893</v>
          </cell>
          <cell r="C1401" t="str">
            <v>527-02-76</v>
          </cell>
          <cell r="D1401" t="str">
            <v>MA505 0A</v>
          </cell>
          <cell r="E1401" t="str">
            <v>SB16</v>
          </cell>
          <cell r="F1401">
            <v>600</v>
          </cell>
        </row>
        <row r="1402">
          <cell r="B1402" t="str">
            <v>LSE4893</v>
          </cell>
          <cell r="C1402" t="str">
            <v>527-02-76</v>
          </cell>
          <cell r="D1402" t="str">
            <v>MA505 0A</v>
          </cell>
          <cell r="E1402" t="str">
            <v>SB16</v>
          </cell>
          <cell r="F1402">
            <v>600</v>
          </cell>
        </row>
        <row r="1403">
          <cell r="B1403" t="str">
            <v>LSE4893</v>
          </cell>
          <cell r="C1403" t="str">
            <v>527-02-76</v>
          </cell>
          <cell r="D1403" t="str">
            <v>MA505 0A</v>
          </cell>
          <cell r="E1403" t="str">
            <v>SB16</v>
          </cell>
          <cell r="F1403">
            <v>600</v>
          </cell>
        </row>
        <row r="1404">
          <cell r="B1404" t="str">
            <v>LSE4893</v>
          </cell>
          <cell r="C1404" t="str">
            <v>527-02-76</v>
          </cell>
          <cell r="D1404" t="str">
            <v>MA505 0A</v>
          </cell>
          <cell r="E1404" t="str">
            <v>SB16</v>
          </cell>
          <cell r="F1404">
            <v>600</v>
          </cell>
        </row>
        <row r="1405">
          <cell r="B1405" t="str">
            <v>LSE4893</v>
          </cell>
          <cell r="C1405" t="str">
            <v>527-02-76</v>
          </cell>
          <cell r="D1405" t="str">
            <v>MA505 0A</v>
          </cell>
          <cell r="E1405" t="str">
            <v>SB16</v>
          </cell>
          <cell r="F1405">
            <v>450</v>
          </cell>
        </row>
        <row r="1406">
          <cell r="B1406" t="str">
            <v>LSE4892</v>
          </cell>
          <cell r="C1406" t="str">
            <v>527-02-75</v>
          </cell>
          <cell r="D1406" t="str">
            <v>MA505 0A</v>
          </cell>
          <cell r="E1406" t="str">
            <v>SB15</v>
          </cell>
          <cell r="F1406">
            <v>600</v>
          </cell>
          <cell r="G1406">
            <v>8520</v>
          </cell>
        </row>
        <row r="1407">
          <cell r="B1407" t="str">
            <v>LSE4892</v>
          </cell>
          <cell r="C1407" t="str">
            <v>527-02-75</v>
          </cell>
          <cell r="D1407" t="str">
            <v>MA505 0A</v>
          </cell>
          <cell r="E1407" t="str">
            <v>SB15</v>
          </cell>
          <cell r="F1407">
            <v>600</v>
          </cell>
        </row>
        <row r="1408">
          <cell r="B1408" t="str">
            <v>LSE4892</v>
          </cell>
          <cell r="C1408" t="str">
            <v>527-02-75</v>
          </cell>
          <cell r="D1408" t="str">
            <v>MA505 0A</v>
          </cell>
          <cell r="E1408" t="str">
            <v>SB15</v>
          </cell>
          <cell r="F1408">
            <v>600</v>
          </cell>
        </row>
        <row r="1409">
          <cell r="B1409" t="str">
            <v>LSE4892</v>
          </cell>
          <cell r="C1409" t="str">
            <v>527-02-75</v>
          </cell>
          <cell r="D1409" t="str">
            <v>MA505 0A</v>
          </cell>
          <cell r="E1409" t="str">
            <v>SB15</v>
          </cell>
          <cell r="F1409">
            <v>600</v>
          </cell>
        </row>
        <row r="1410">
          <cell r="B1410" t="str">
            <v>LSE4892</v>
          </cell>
          <cell r="C1410" t="str">
            <v>527-02-75</v>
          </cell>
          <cell r="D1410" t="str">
            <v>MA505 0A</v>
          </cell>
          <cell r="E1410" t="str">
            <v>SB15</v>
          </cell>
          <cell r="F1410">
            <v>600</v>
          </cell>
        </row>
        <row r="1411">
          <cell r="B1411" t="str">
            <v>LSE4891</v>
          </cell>
          <cell r="C1411" t="str">
            <v>527-02-02</v>
          </cell>
          <cell r="D1411" t="str">
            <v>MA505 0A</v>
          </cell>
          <cell r="E1411" t="str">
            <v>RW20</v>
          </cell>
          <cell r="F1411">
            <v>660</v>
          </cell>
          <cell r="G1411">
            <v>11250</v>
          </cell>
        </row>
        <row r="1412">
          <cell r="B1412" t="str">
            <v>LSE4891</v>
          </cell>
          <cell r="C1412" t="str">
            <v>527-02-02</v>
          </cell>
          <cell r="D1412" t="str">
            <v>MA505 0A</v>
          </cell>
          <cell r="E1412" t="str">
            <v>RW20</v>
          </cell>
          <cell r="F1412">
            <v>660</v>
          </cell>
        </row>
        <row r="1413">
          <cell r="B1413" t="str">
            <v>LSE4891</v>
          </cell>
          <cell r="C1413" t="str">
            <v>527-02-02</v>
          </cell>
          <cell r="D1413" t="str">
            <v>MA505 0A</v>
          </cell>
          <cell r="E1413" t="str">
            <v>RW20</v>
          </cell>
          <cell r="F1413">
            <v>660</v>
          </cell>
        </row>
        <row r="1414">
          <cell r="B1414" t="str">
            <v>LSE4891</v>
          </cell>
          <cell r="C1414" t="str">
            <v>527-02-02</v>
          </cell>
          <cell r="D1414" t="str">
            <v>MA505 0A</v>
          </cell>
          <cell r="E1414" t="str">
            <v>RW20</v>
          </cell>
          <cell r="F1414">
            <v>660</v>
          </cell>
        </row>
        <row r="1415">
          <cell r="B1415" t="str">
            <v>LSE4891</v>
          </cell>
          <cell r="C1415" t="str">
            <v>527-02-02</v>
          </cell>
          <cell r="D1415" t="str">
            <v>MA505 0A</v>
          </cell>
          <cell r="E1415" t="str">
            <v>RW20</v>
          </cell>
          <cell r="F1415">
            <v>660</v>
          </cell>
        </row>
        <row r="1416">
          <cell r="B1416" t="str">
            <v>LSE4990 ReCut</v>
          </cell>
          <cell r="C1416" t="str">
            <v>582-06-16</v>
          </cell>
          <cell r="D1416" t="str">
            <v>MA473 0B</v>
          </cell>
          <cell r="E1416" t="str">
            <v>SW49</v>
          </cell>
          <cell r="F1416">
            <v>85</v>
          </cell>
          <cell r="G1416">
            <v>85</v>
          </cell>
        </row>
        <row r="1417">
          <cell r="B1417" t="str">
            <v>LSE4891</v>
          </cell>
          <cell r="C1417" t="str">
            <v>527-02-02</v>
          </cell>
          <cell r="D1417" t="str">
            <v>MA505 0A</v>
          </cell>
          <cell r="E1417" t="str">
            <v>RW20</v>
          </cell>
          <cell r="F1417">
            <v>660</v>
          </cell>
        </row>
        <row r="1418">
          <cell r="B1418" t="str">
            <v>LSE4891</v>
          </cell>
          <cell r="C1418" t="str">
            <v>527-02-02</v>
          </cell>
          <cell r="D1418" t="str">
            <v>MA505 0A</v>
          </cell>
          <cell r="E1418" t="str">
            <v>RW20</v>
          </cell>
          <cell r="F1418">
            <v>660</v>
          </cell>
        </row>
        <row r="1419">
          <cell r="B1419" t="str">
            <v>LSE4891</v>
          </cell>
          <cell r="C1419" t="str">
            <v>527-02-02</v>
          </cell>
          <cell r="D1419" t="str">
            <v>MA505 0A</v>
          </cell>
          <cell r="E1419" t="str">
            <v>RW20</v>
          </cell>
          <cell r="F1419">
            <v>660</v>
          </cell>
        </row>
        <row r="1420">
          <cell r="B1420" t="str">
            <v>LSE4891</v>
          </cell>
          <cell r="C1420" t="str">
            <v>527-02-02</v>
          </cell>
          <cell r="D1420" t="str">
            <v>MA505 0A</v>
          </cell>
          <cell r="E1420" t="str">
            <v>RW20</v>
          </cell>
          <cell r="F1420">
            <v>660</v>
          </cell>
        </row>
        <row r="1421">
          <cell r="B1421" t="str">
            <v>LSE4891</v>
          </cell>
          <cell r="C1421" t="str">
            <v>527-02-02</v>
          </cell>
          <cell r="D1421" t="str">
            <v>MA505 0A</v>
          </cell>
          <cell r="E1421" t="str">
            <v>RW20</v>
          </cell>
          <cell r="F1421">
            <v>660</v>
          </cell>
        </row>
        <row r="1422">
          <cell r="B1422" t="str">
            <v>LSE4891</v>
          </cell>
          <cell r="C1422" t="str">
            <v>527-02-02</v>
          </cell>
          <cell r="D1422" t="str">
            <v>MA505 0A</v>
          </cell>
          <cell r="E1422" t="str">
            <v>RW20</v>
          </cell>
          <cell r="F1422">
            <v>660</v>
          </cell>
        </row>
        <row r="1423">
          <cell r="B1423" t="str">
            <v>LSE4891</v>
          </cell>
          <cell r="C1423" t="str">
            <v>527-02-02</v>
          </cell>
          <cell r="D1423" t="str">
            <v>MA505 0A</v>
          </cell>
          <cell r="E1423" t="str">
            <v>RW20</v>
          </cell>
          <cell r="F1423">
            <v>660</v>
          </cell>
        </row>
        <row r="1424">
          <cell r="B1424" t="str">
            <v>LSE4891</v>
          </cell>
          <cell r="C1424" t="str">
            <v>527-02-02</v>
          </cell>
          <cell r="D1424" t="str">
            <v>MA505 0A</v>
          </cell>
          <cell r="E1424" t="str">
            <v>RW20</v>
          </cell>
          <cell r="F1424">
            <v>660</v>
          </cell>
        </row>
        <row r="1425">
          <cell r="B1425" t="str">
            <v>LSE4891</v>
          </cell>
          <cell r="C1425" t="str">
            <v>527-02-02</v>
          </cell>
          <cell r="D1425" t="str">
            <v>MA505 0A</v>
          </cell>
          <cell r="E1425" t="str">
            <v>RW20</v>
          </cell>
          <cell r="F1425">
            <v>660</v>
          </cell>
        </row>
        <row r="1426">
          <cell r="B1426" t="str">
            <v>LSE4891</v>
          </cell>
          <cell r="C1426" t="str">
            <v>527-02-02</v>
          </cell>
          <cell r="D1426" t="str">
            <v>MA505 0A</v>
          </cell>
          <cell r="E1426" t="str">
            <v>RW20</v>
          </cell>
          <cell r="F1426">
            <v>660</v>
          </cell>
        </row>
        <row r="1427">
          <cell r="B1427" t="str">
            <v>LSE4891</v>
          </cell>
          <cell r="C1427" t="str">
            <v>527-02-02</v>
          </cell>
          <cell r="D1427" t="str">
            <v>MA505 0A</v>
          </cell>
          <cell r="E1427" t="str">
            <v>RW20</v>
          </cell>
          <cell r="F1427">
            <v>660</v>
          </cell>
        </row>
        <row r="1428">
          <cell r="B1428" t="str">
            <v>LSE4891</v>
          </cell>
          <cell r="C1428" t="str">
            <v>527-02-02</v>
          </cell>
          <cell r="D1428" t="str">
            <v>MA505 0A</v>
          </cell>
          <cell r="E1428" t="str">
            <v>RW20</v>
          </cell>
          <cell r="F1428">
            <v>690</v>
          </cell>
        </row>
        <row r="1429">
          <cell r="B1429" t="str">
            <v>LSE4892</v>
          </cell>
          <cell r="C1429" t="str">
            <v>527-02-75</v>
          </cell>
          <cell r="D1429" t="str">
            <v>MA505 0A</v>
          </cell>
          <cell r="E1429" t="str">
            <v>SB15</v>
          </cell>
          <cell r="F1429">
            <v>600</v>
          </cell>
        </row>
        <row r="1430">
          <cell r="B1430" t="str">
            <v>LSE4892</v>
          </cell>
          <cell r="C1430" t="str">
            <v>527-02-75</v>
          </cell>
          <cell r="D1430" t="str">
            <v>MA505 0A</v>
          </cell>
          <cell r="E1430" t="str">
            <v>SB15</v>
          </cell>
          <cell r="F1430">
            <v>600</v>
          </cell>
        </row>
        <row r="1431">
          <cell r="B1431" t="str">
            <v>LSE4892 Re-Cut</v>
          </cell>
          <cell r="C1431" t="str">
            <v>527-02-75</v>
          </cell>
          <cell r="D1431" t="str">
            <v>MA505 0A</v>
          </cell>
          <cell r="E1431" t="str">
            <v>SB15</v>
          </cell>
          <cell r="F1431">
            <v>148</v>
          </cell>
          <cell r="G1431">
            <v>148</v>
          </cell>
        </row>
        <row r="1432">
          <cell r="B1432" t="str">
            <v>LSE5019</v>
          </cell>
          <cell r="C1432" t="str">
            <v>582-06-16</v>
          </cell>
          <cell r="D1432" t="str">
            <v>MA473 0B</v>
          </cell>
          <cell r="E1432" t="str">
            <v>SW49</v>
          </cell>
          <cell r="F1432">
            <v>660</v>
          </cell>
          <cell r="G1432">
            <v>660</v>
          </cell>
        </row>
        <row r="1433">
          <cell r="B1433" t="str">
            <v>LSANZ4766</v>
          </cell>
          <cell r="C1433" t="str">
            <v>43460-8597</v>
          </cell>
          <cell r="D1433" t="str">
            <v>WA504 0A</v>
          </cell>
          <cell r="E1433" t="str">
            <v>TW22</v>
          </cell>
          <cell r="F1433">
            <v>372</v>
          </cell>
          <cell r="G1433">
            <v>591</v>
          </cell>
        </row>
        <row r="1434">
          <cell r="B1434" t="str">
            <v>LSANZ4766</v>
          </cell>
          <cell r="C1434" t="str">
            <v>43460-8597</v>
          </cell>
          <cell r="D1434" t="str">
            <v>WA504 0A</v>
          </cell>
          <cell r="E1434" t="str">
            <v>TW22</v>
          </cell>
          <cell r="F1434">
            <v>156</v>
          </cell>
        </row>
        <row r="1435">
          <cell r="B1435" t="str">
            <v>LSANZ4766</v>
          </cell>
          <cell r="C1435" t="str">
            <v>43460-8597</v>
          </cell>
          <cell r="D1435" t="str">
            <v>WA504 0A</v>
          </cell>
          <cell r="E1435" t="str">
            <v>TW22</v>
          </cell>
          <cell r="F1435">
            <v>33</v>
          </cell>
        </row>
        <row r="1436">
          <cell r="B1436" t="str">
            <v>LSANZ4766</v>
          </cell>
          <cell r="C1436" t="str">
            <v>43460-8597</v>
          </cell>
          <cell r="D1436" t="str">
            <v>WA504 0A</v>
          </cell>
          <cell r="E1436" t="str">
            <v>TW22</v>
          </cell>
          <cell r="F1436">
            <v>30</v>
          </cell>
        </row>
        <row r="1437">
          <cell r="B1437" t="str">
            <v>LSANZ4764</v>
          </cell>
          <cell r="C1437" t="str">
            <v>00550-8597</v>
          </cell>
          <cell r="D1437" t="str">
            <v>WA383 2A</v>
          </cell>
          <cell r="E1437" t="str">
            <v>TW22</v>
          </cell>
          <cell r="F1437">
            <v>600</v>
          </cell>
          <cell r="G1437">
            <v>791</v>
          </cell>
        </row>
        <row r="1438">
          <cell r="B1438" t="str">
            <v>LSANZ4764</v>
          </cell>
          <cell r="C1438" t="str">
            <v>00550-8597</v>
          </cell>
          <cell r="D1438" t="str">
            <v>WA383 2A</v>
          </cell>
          <cell r="E1438" t="str">
            <v>TW22</v>
          </cell>
          <cell r="F1438">
            <v>143</v>
          </cell>
        </row>
        <row r="1439">
          <cell r="B1439" t="str">
            <v>LSANZ4764</v>
          </cell>
          <cell r="C1439" t="str">
            <v>00550-8597</v>
          </cell>
          <cell r="D1439" t="str">
            <v>WA383 2A</v>
          </cell>
          <cell r="E1439" t="str">
            <v>TW22</v>
          </cell>
          <cell r="F1439">
            <v>48</v>
          </cell>
        </row>
        <row r="1440">
          <cell r="B1440" t="str">
            <v>LSANZ4765</v>
          </cell>
          <cell r="C1440" t="str">
            <v>43450-8597</v>
          </cell>
          <cell r="D1440" t="str">
            <v>WA421 2A</v>
          </cell>
          <cell r="E1440" t="str">
            <v>TW22</v>
          </cell>
          <cell r="F1440">
            <v>375</v>
          </cell>
          <cell r="G1440">
            <v>516</v>
          </cell>
        </row>
        <row r="1441">
          <cell r="B1441" t="str">
            <v>LSANZ4765</v>
          </cell>
          <cell r="C1441" t="str">
            <v>43450-8597</v>
          </cell>
          <cell r="D1441" t="str">
            <v>WA421 2A</v>
          </cell>
          <cell r="E1441" t="str">
            <v>TW22</v>
          </cell>
          <cell r="F1441">
            <v>99</v>
          </cell>
        </row>
        <row r="1442">
          <cell r="B1442" t="str">
            <v>LSANZ4765</v>
          </cell>
          <cell r="C1442" t="str">
            <v>43450-8597</v>
          </cell>
          <cell r="D1442" t="str">
            <v>WA421 2A</v>
          </cell>
          <cell r="E1442" t="str">
            <v>TW22</v>
          </cell>
          <cell r="F1442">
            <v>42</v>
          </cell>
        </row>
        <row r="1443">
          <cell r="B1443" t="str">
            <v>LSANZ4763</v>
          </cell>
          <cell r="C1443" t="str">
            <v>00513-8597</v>
          </cell>
          <cell r="D1443" t="str">
            <v>MA386 1A</v>
          </cell>
          <cell r="E1443" t="str">
            <v>TW22</v>
          </cell>
          <cell r="F1443">
            <v>682</v>
          </cell>
          <cell r="G1443">
            <v>1186</v>
          </cell>
        </row>
        <row r="1444">
          <cell r="B1444" t="str">
            <v>LSANZ4763</v>
          </cell>
          <cell r="C1444" t="str">
            <v>00513-8597</v>
          </cell>
          <cell r="D1444" t="str">
            <v>MA386 1A</v>
          </cell>
          <cell r="E1444" t="str">
            <v>TW22</v>
          </cell>
          <cell r="F1444">
            <v>360</v>
          </cell>
        </row>
        <row r="1445">
          <cell r="B1445" t="str">
            <v>LSANZ4763</v>
          </cell>
          <cell r="C1445" t="str">
            <v>00513-8597</v>
          </cell>
          <cell r="D1445" t="str">
            <v>MA386 1A</v>
          </cell>
          <cell r="E1445" t="str">
            <v>TW22</v>
          </cell>
          <cell r="F1445">
            <v>84</v>
          </cell>
        </row>
        <row r="1446">
          <cell r="B1446" t="str">
            <v>LSANZ4763</v>
          </cell>
          <cell r="C1446" t="str">
            <v>00513-8597</v>
          </cell>
          <cell r="D1446" t="str">
            <v>MA386 1A</v>
          </cell>
          <cell r="E1446" t="str">
            <v>TW22</v>
          </cell>
          <cell r="F1446">
            <v>45</v>
          </cell>
        </row>
        <row r="1447">
          <cell r="B1447" t="str">
            <v>LSANZ4763</v>
          </cell>
          <cell r="C1447" t="str">
            <v>00513-8597</v>
          </cell>
          <cell r="D1447" t="str">
            <v>MA386 1A</v>
          </cell>
          <cell r="E1447" t="str">
            <v>TW22</v>
          </cell>
          <cell r="F1447">
            <v>15</v>
          </cell>
        </row>
        <row r="1448">
          <cell r="B1448" t="str">
            <v>LSANZ4762</v>
          </cell>
          <cell r="C1448" t="str">
            <v>00504-8597</v>
          </cell>
          <cell r="D1448" t="str">
            <v>MA381 1A</v>
          </cell>
          <cell r="E1448" t="str">
            <v>TW22</v>
          </cell>
          <cell r="F1448">
            <v>620</v>
          </cell>
          <cell r="G1448">
            <v>1089</v>
          </cell>
        </row>
        <row r="1449">
          <cell r="B1449" t="str">
            <v>LSANZ4762</v>
          </cell>
          <cell r="C1449" t="str">
            <v>00504-8597</v>
          </cell>
          <cell r="D1449" t="str">
            <v>MA381 1A</v>
          </cell>
          <cell r="E1449" t="str">
            <v>TW22</v>
          </cell>
          <cell r="F1449">
            <v>270</v>
          </cell>
        </row>
        <row r="1450">
          <cell r="B1450" t="str">
            <v>LSANZ4762</v>
          </cell>
          <cell r="C1450" t="str">
            <v>00504-8597</v>
          </cell>
          <cell r="D1450" t="str">
            <v>MA381 1A</v>
          </cell>
          <cell r="E1450" t="str">
            <v>TW22</v>
          </cell>
          <cell r="F1450">
            <v>84</v>
          </cell>
        </row>
        <row r="1451">
          <cell r="B1451" t="str">
            <v>LSANZ4762</v>
          </cell>
          <cell r="C1451" t="str">
            <v>00504-8597</v>
          </cell>
          <cell r="D1451" t="str">
            <v>MA381 1A</v>
          </cell>
          <cell r="E1451" t="str">
            <v>TW22</v>
          </cell>
          <cell r="F1451">
            <v>70</v>
          </cell>
        </row>
        <row r="1452">
          <cell r="B1452" t="str">
            <v>LSANZ4762</v>
          </cell>
          <cell r="C1452" t="str">
            <v>00504-8597</v>
          </cell>
          <cell r="D1452" t="str">
            <v>MA381 1A</v>
          </cell>
          <cell r="E1452" t="str">
            <v>TW22</v>
          </cell>
          <cell r="F1452">
            <v>45</v>
          </cell>
        </row>
        <row r="1453">
          <cell r="B1453" t="str">
            <v>LSE5035</v>
          </cell>
          <cell r="C1453" t="str">
            <v>582-06-16</v>
          </cell>
          <cell r="D1453" t="str">
            <v>MA473 0B</v>
          </cell>
          <cell r="E1453" t="str">
            <v>SW49</v>
          </cell>
          <cell r="F1453">
            <v>660</v>
          </cell>
          <cell r="G1453">
            <v>660</v>
          </cell>
        </row>
        <row r="1454">
          <cell r="B1454" t="str">
            <v>LSE5034</v>
          </cell>
          <cell r="C1454" t="str">
            <v>582-06-02</v>
          </cell>
          <cell r="D1454" t="str">
            <v>MA473 0B</v>
          </cell>
          <cell r="E1454" t="str">
            <v>RW32</v>
          </cell>
          <cell r="F1454">
            <v>660</v>
          </cell>
          <cell r="G1454">
            <v>660</v>
          </cell>
        </row>
        <row r="1455">
          <cell r="B1455" t="str">
            <v>LSE5040</v>
          </cell>
          <cell r="C1455" t="str">
            <v>582-06-02</v>
          </cell>
          <cell r="D1455" t="str">
            <v>MA473 0B</v>
          </cell>
          <cell r="E1455" t="str">
            <v>RW32</v>
          </cell>
          <cell r="F1455">
            <v>660</v>
          </cell>
          <cell r="G1455">
            <v>1320</v>
          </cell>
        </row>
        <row r="1456">
          <cell r="B1456" t="str">
            <v>LSE5040</v>
          </cell>
          <cell r="C1456" t="str">
            <v>582-06-02</v>
          </cell>
          <cell r="D1456" t="str">
            <v>MA473 0B</v>
          </cell>
          <cell r="E1456" t="str">
            <v>RW32</v>
          </cell>
          <cell r="F1456">
            <v>660</v>
          </cell>
        </row>
        <row r="1457">
          <cell r="B1457" t="str">
            <v>LSE5025</v>
          </cell>
          <cell r="C1457" t="str">
            <v>582-06-02</v>
          </cell>
          <cell r="D1457" t="str">
            <v>MA473 0B</v>
          </cell>
          <cell r="E1457" t="str">
            <v>RW32</v>
          </cell>
          <cell r="F1457">
            <v>660</v>
          </cell>
          <cell r="G1457">
            <v>3960</v>
          </cell>
        </row>
        <row r="1458">
          <cell r="B1458" t="str">
            <v>LSE5025</v>
          </cell>
          <cell r="C1458" t="str">
            <v>582-06-02</v>
          </cell>
          <cell r="D1458" t="str">
            <v>MA473 0B</v>
          </cell>
          <cell r="E1458" t="str">
            <v>RW32</v>
          </cell>
          <cell r="F1458">
            <v>660</v>
          </cell>
        </row>
        <row r="1459">
          <cell r="B1459" t="str">
            <v>LSE5025</v>
          </cell>
          <cell r="C1459" t="str">
            <v>582-06-02</v>
          </cell>
          <cell r="D1459" t="str">
            <v>MA473 0B</v>
          </cell>
          <cell r="E1459" t="str">
            <v>RW32</v>
          </cell>
          <cell r="F1459">
            <v>660</v>
          </cell>
        </row>
        <row r="1460">
          <cell r="B1460" t="str">
            <v>LSE5025</v>
          </cell>
          <cell r="C1460" t="str">
            <v>582-06-02</v>
          </cell>
          <cell r="D1460" t="str">
            <v>MA473 0B</v>
          </cell>
          <cell r="E1460" t="str">
            <v>RW32</v>
          </cell>
          <cell r="F1460">
            <v>660</v>
          </cell>
        </row>
        <row r="1461">
          <cell r="B1461" t="str">
            <v>LSE5025</v>
          </cell>
          <cell r="C1461" t="str">
            <v>582-06-02</v>
          </cell>
          <cell r="D1461" t="str">
            <v>MA473 0B</v>
          </cell>
          <cell r="E1461" t="str">
            <v>RW32</v>
          </cell>
          <cell r="F1461">
            <v>660</v>
          </cell>
        </row>
        <row r="1462">
          <cell r="B1462" t="str">
            <v>LSE5025</v>
          </cell>
          <cell r="C1462" t="str">
            <v>582-06-02</v>
          </cell>
          <cell r="D1462" t="str">
            <v>MA473 0B</v>
          </cell>
          <cell r="E1462" t="str">
            <v>RW32</v>
          </cell>
          <cell r="F1462">
            <v>660</v>
          </cell>
        </row>
        <row r="1463">
          <cell r="B1463" t="str">
            <v>LSE5026</v>
          </cell>
          <cell r="C1463" t="str">
            <v>582-06-16</v>
          </cell>
          <cell r="D1463" t="str">
            <v>MA473 0B</v>
          </cell>
          <cell r="E1463" t="str">
            <v>SW49</v>
          </cell>
          <cell r="F1463">
            <v>660</v>
          </cell>
          <cell r="G1463">
            <v>1980</v>
          </cell>
        </row>
        <row r="1464">
          <cell r="B1464" t="str">
            <v>LSE5026</v>
          </cell>
          <cell r="C1464" t="str">
            <v>582-06-16</v>
          </cell>
          <cell r="D1464" t="str">
            <v>MA473 0B</v>
          </cell>
          <cell r="E1464" t="str">
            <v>SW49</v>
          </cell>
          <cell r="F1464">
            <v>660</v>
          </cell>
        </row>
        <row r="1465">
          <cell r="B1465" t="str">
            <v>LSE5026</v>
          </cell>
          <cell r="C1465" t="str">
            <v>582-06-16</v>
          </cell>
          <cell r="D1465" t="str">
            <v>MA473 0B</v>
          </cell>
          <cell r="E1465" t="str">
            <v>SW49</v>
          </cell>
          <cell r="F1465">
            <v>660</v>
          </cell>
        </row>
        <row r="1466">
          <cell r="B1466" t="str">
            <v>LSE5030</v>
          </cell>
          <cell r="C1466" t="str">
            <v>582-06-16</v>
          </cell>
          <cell r="D1466" t="str">
            <v>MA473 0B</v>
          </cell>
          <cell r="E1466" t="str">
            <v>SW49</v>
          </cell>
          <cell r="F1466">
            <v>660</v>
          </cell>
          <cell r="G1466">
            <v>2640</v>
          </cell>
        </row>
        <row r="1467">
          <cell r="B1467" t="str">
            <v>LSE5030</v>
          </cell>
          <cell r="C1467" t="str">
            <v>582-06-16</v>
          </cell>
          <cell r="D1467" t="str">
            <v>MA473 0B</v>
          </cell>
          <cell r="E1467" t="str">
            <v>SW49</v>
          </cell>
          <cell r="F1467">
            <v>660</v>
          </cell>
        </row>
        <row r="1468">
          <cell r="B1468" t="str">
            <v>LSE5030</v>
          </cell>
          <cell r="C1468" t="str">
            <v>582-06-16</v>
          </cell>
          <cell r="D1468" t="str">
            <v>MA473 0B</v>
          </cell>
          <cell r="E1468" t="str">
            <v>SW49</v>
          </cell>
          <cell r="F1468">
            <v>660</v>
          </cell>
        </row>
        <row r="1469">
          <cell r="B1469" t="str">
            <v>LSE5030</v>
          </cell>
          <cell r="C1469" t="str">
            <v>582-06-16</v>
          </cell>
          <cell r="D1469" t="str">
            <v>MA473 0B</v>
          </cell>
          <cell r="E1469" t="str">
            <v>SW49</v>
          </cell>
          <cell r="F1469">
            <v>660</v>
          </cell>
        </row>
        <row r="1470">
          <cell r="B1470" t="str">
            <v>LSE5029</v>
          </cell>
          <cell r="C1470" t="str">
            <v>582-06-02</v>
          </cell>
          <cell r="D1470" t="str">
            <v>MA473 0B</v>
          </cell>
          <cell r="E1470" t="str">
            <v>RW32</v>
          </cell>
          <cell r="F1470">
            <v>660</v>
          </cell>
          <cell r="G1470">
            <v>1980</v>
          </cell>
        </row>
        <row r="1471">
          <cell r="B1471" t="str">
            <v>LSE5029</v>
          </cell>
          <cell r="C1471" t="str">
            <v>582-06-02</v>
          </cell>
          <cell r="D1471" t="str">
            <v>MA473 0B</v>
          </cell>
          <cell r="E1471" t="str">
            <v>RW32</v>
          </cell>
          <cell r="F1471">
            <v>660</v>
          </cell>
        </row>
        <row r="1472">
          <cell r="B1472" t="str">
            <v>LSE5029</v>
          </cell>
          <cell r="C1472" t="str">
            <v>582-06-02</v>
          </cell>
          <cell r="D1472" t="str">
            <v>MA473 0B</v>
          </cell>
          <cell r="E1472" t="str">
            <v>RW32</v>
          </cell>
          <cell r="F1472">
            <v>660</v>
          </cell>
        </row>
        <row r="1473">
          <cell r="B1473" t="str">
            <v>LSE5038</v>
          </cell>
          <cell r="C1473" t="str">
            <v>582-06-02</v>
          </cell>
          <cell r="D1473" t="str">
            <v>MA473 0B</v>
          </cell>
          <cell r="E1473" t="str">
            <v>RW32</v>
          </cell>
          <cell r="F1473">
            <v>660</v>
          </cell>
          <cell r="G1473">
            <v>1320</v>
          </cell>
        </row>
        <row r="1474">
          <cell r="B1474" t="str">
            <v>LSE5038</v>
          </cell>
          <cell r="C1474" t="str">
            <v>582-06-02</v>
          </cell>
          <cell r="D1474" t="str">
            <v>MA473 0B</v>
          </cell>
          <cell r="E1474" t="str">
            <v>RW32</v>
          </cell>
          <cell r="F1474">
            <v>660</v>
          </cell>
        </row>
        <row r="1475">
          <cell r="B1475" t="str">
            <v>LSE5057</v>
          </cell>
          <cell r="C1475" t="str">
            <v>581-06-16</v>
          </cell>
          <cell r="D1475" t="str">
            <v>MA503 0A</v>
          </cell>
          <cell r="E1475" t="str">
            <v>SW49</v>
          </cell>
          <cell r="F1475">
            <v>660</v>
          </cell>
          <cell r="G1475">
            <v>660</v>
          </cell>
        </row>
        <row r="1476">
          <cell r="B1476" t="str">
            <v>LSE5058</v>
          </cell>
          <cell r="C1476" t="str">
            <v>581-06-16</v>
          </cell>
          <cell r="D1476" t="str">
            <v>MA503 0A</v>
          </cell>
          <cell r="E1476" t="str">
            <v>SW49</v>
          </cell>
          <cell r="F1476">
            <v>660</v>
          </cell>
          <cell r="G1476">
            <v>9900</v>
          </cell>
        </row>
        <row r="1477">
          <cell r="B1477" t="str">
            <v>LSE5058</v>
          </cell>
          <cell r="C1477" t="str">
            <v>581-06-16</v>
          </cell>
          <cell r="D1477" t="str">
            <v>MA503 0A</v>
          </cell>
          <cell r="E1477" t="str">
            <v>SW49</v>
          </cell>
          <cell r="F1477">
            <v>660</v>
          </cell>
        </row>
        <row r="1478">
          <cell r="B1478" t="str">
            <v>LSE5058</v>
          </cell>
          <cell r="C1478" t="str">
            <v>581-06-16</v>
          </cell>
          <cell r="D1478" t="str">
            <v>MA503 0A</v>
          </cell>
          <cell r="E1478" t="str">
            <v>SW49</v>
          </cell>
          <cell r="F1478">
            <v>660</v>
          </cell>
        </row>
        <row r="1479">
          <cell r="B1479" t="str">
            <v>LSE5058</v>
          </cell>
          <cell r="C1479" t="str">
            <v>581-06-16</v>
          </cell>
          <cell r="D1479" t="str">
            <v>MA503 0A</v>
          </cell>
          <cell r="E1479" t="str">
            <v>SW49</v>
          </cell>
          <cell r="F1479">
            <v>660</v>
          </cell>
        </row>
        <row r="1480">
          <cell r="B1480" t="str">
            <v>LSE5058</v>
          </cell>
          <cell r="C1480" t="str">
            <v>581-06-16</v>
          </cell>
          <cell r="D1480" t="str">
            <v>MA503 0A</v>
          </cell>
          <cell r="E1480" t="str">
            <v>SW49</v>
          </cell>
          <cell r="F1480">
            <v>660</v>
          </cell>
        </row>
        <row r="1481">
          <cell r="B1481" t="str">
            <v>LSE5058</v>
          </cell>
          <cell r="C1481" t="str">
            <v>581-06-16</v>
          </cell>
          <cell r="D1481" t="str">
            <v>MA503 0A</v>
          </cell>
          <cell r="E1481" t="str">
            <v>SW49</v>
          </cell>
          <cell r="F1481">
            <v>660</v>
          </cell>
        </row>
        <row r="1482">
          <cell r="B1482" t="str">
            <v>LSANZ4750 ReCut</v>
          </cell>
          <cell r="C1482" t="str">
            <v>504-02-08</v>
          </cell>
          <cell r="D1482" t="str">
            <v>MA381 1A</v>
          </cell>
          <cell r="E1482" t="str">
            <v>BW22</v>
          </cell>
          <cell r="F1482">
            <v>129</v>
          </cell>
        </row>
        <row r="1483">
          <cell r="B1483" t="str">
            <v>LSE5058</v>
          </cell>
          <cell r="C1483" t="str">
            <v>581-06-16</v>
          </cell>
          <cell r="D1483" t="str">
            <v>MA503 0A</v>
          </cell>
          <cell r="E1483" t="str">
            <v>SW49</v>
          </cell>
          <cell r="F1483">
            <v>660</v>
          </cell>
        </row>
        <row r="1484">
          <cell r="B1484" t="str">
            <v>LSE5058</v>
          </cell>
          <cell r="C1484" t="str">
            <v>581-06-16</v>
          </cell>
          <cell r="D1484" t="str">
            <v>MA503 0A</v>
          </cell>
          <cell r="E1484" t="str">
            <v>SW49</v>
          </cell>
          <cell r="F1484">
            <v>660</v>
          </cell>
        </row>
        <row r="1485">
          <cell r="B1485" t="str">
            <v>LSE5058</v>
          </cell>
          <cell r="C1485" t="str">
            <v>581-06-16</v>
          </cell>
          <cell r="D1485" t="str">
            <v>MA503 0A</v>
          </cell>
          <cell r="E1485" t="str">
            <v>SW49</v>
          </cell>
          <cell r="F1485">
            <v>660</v>
          </cell>
        </row>
        <row r="1486">
          <cell r="B1486" t="str">
            <v>LSE5058</v>
          </cell>
          <cell r="C1486" t="str">
            <v>581-06-16</v>
          </cell>
          <cell r="D1486" t="str">
            <v>MA503 0A</v>
          </cell>
          <cell r="E1486" t="str">
            <v>SW49</v>
          </cell>
          <cell r="F1486">
            <v>660</v>
          </cell>
        </row>
        <row r="1487">
          <cell r="B1487" t="str">
            <v>LSE5058</v>
          </cell>
          <cell r="C1487" t="str">
            <v>581-06-16</v>
          </cell>
          <cell r="D1487" t="str">
            <v>MA503 0A</v>
          </cell>
          <cell r="E1487" t="str">
            <v>SW49</v>
          </cell>
          <cell r="F1487">
            <v>660</v>
          </cell>
        </row>
        <row r="1488">
          <cell r="B1488" t="str">
            <v>LSE5058</v>
          </cell>
          <cell r="C1488" t="str">
            <v>581-06-16</v>
          </cell>
          <cell r="D1488" t="str">
            <v>MA503 0A</v>
          </cell>
          <cell r="E1488" t="str">
            <v>SW49</v>
          </cell>
          <cell r="F1488">
            <v>660</v>
          </cell>
        </row>
        <row r="1489">
          <cell r="B1489" t="str">
            <v>LSE5058</v>
          </cell>
          <cell r="C1489" t="str">
            <v>581-06-16</v>
          </cell>
          <cell r="D1489" t="str">
            <v>MA503 0A</v>
          </cell>
          <cell r="E1489" t="str">
            <v>SW49</v>
          </cell>
          <cell r="F1489">
            <v>660</v>
          </cell>
        </row>
        <row r="1490">
          <cell r="B1490" t="str">
            <v>LSE5058</v>
          </cell>
          <cell r="C1490" t="str">
            <v>581-06-16</v>
          </cell>
          <cell r="D1490" t="str">
            <v>MA503 0A</v>
          </cell>
          <cell r="E1490" t="str">
            <v>SW49</v>
          </cell>
          <cell r="F1490">
            <v>660</v>
          </cell>
        </row>
        <row r="1491">
          <cell r="B1491" t="str">
            <v>LSE5058</v>
          </cell>
          <cell r="C1491" t="str">
            <v>581-06-16</v>
          </cell>
          <cell r="D1491" t="str">
            <v>MA503 0A</v>
          </cell>
          <cell r="E1491" t="str">
            <v>SW49</v>
          </cell>
          <cell r="F1491">
            <v>660</v>
          </cell>
        </row>
        <row r="1492">
          <cell r="B1492" t="str">
            <v>LSE5059</v>
          </cell>
          <cell r="C1492" t="str">
            <v>581-06-02</v>
          </cell>
          <cell r="D1492" t="str">
            <v>MA503 0A</v>
          </cell>
          <cell r="E1492" t="str">
            <v>RW32</v>
          </cell>
          <cell r="F1492">
            <v>660</v>
          </cell>
          <cell r="G1492">
            <v>5280</v>
          </cell>
        </row>
        <row r="1493">
          <cell r="B1493" t="str">
            <v>LSE5059</v>
          </cell>
          <cell r="C1493" t="str">
            <v>581-06-02</v>
          </cell>
          <cell r="D1493" t="str">
            <v>MA503 0A</v>
          </cell>
          <cell r="E1493" t="str">
            <v>RW32</v>
          </cell>
          <cell r="F1493">
            <v>660</v>
          </cell>
        </row>
        <row r="1494">
          <cell r="B1494" t="str">
            <v>LSE5059</v>
          </cell>
          <cell r="C1494" t="str">
            <v>581-06-02</v>
          </cell>
          <cell r="D1494" t="str">
            <v>MA503 0A</v>
          </cell>
          <cell r="E1494" t="str">
            <v>RW32</v>
          </cell>
          <cell r="F1494">
            <v>660</v>
          </cell>
        </row>
        <row r="1495">
          <cell r="B1495" t="str">
            <v>LSE5059</v>
          </cell>
          <cell r="C1495" t="str">
            <v>581-06-02</v>
          </cell>
          <cell r="D1495" t="str">
            <v>MA503 0A</v>
          </cell>
          <cell r="E1495" t="str">
            <v>RW32</v>
          </cell>
          <cell r="F1495">
            <v>660</v>
          </cell>
        </row>
        <row r="1496">
          <cell r="B1496" t="str">
            <v>LSE5059</v>
          </cell>
          <cell r="C1496" t="str">
            <v>581-06-02</v>
          </cell>
          <cell r="D1496" t="str">
            <v>MA503 0A</v>
          </cell>
          <cell r="E1496" t="str">
            <v>RW32</v>
          </cell>
          <cell r="F1496">
            <v>660</v>
          </cell>
        </row>
        <row r="1497">
          <cell r="B1497" t="str">
            <v>LSE5059</v>
          </cell>
          <cell r="C1497" t="str">
            <v>581-06-02</v>
          </cell>
          <cell r="D1497" t="str">
            <v>MA503 0A</v>
          </cell>
          <cell r="E1497" t="str">
            <v>RW32</v>
          </cell>
          <cell r="F1497">
            <v>660</v>
          </cell>
        </row>
        <row r="1498">
          <cell r="B1498" t="str">
            <v>LSE5059</v>
          </cell>
          <cell r="C1498" t="str">
            <v>581-06-02</v>
          </cell>
          <cell r="D1498" t="str">
            <v>MA503 0A</v>
          </cell>
          <cell r="E1498" t="str">
            <v>RW32</v>
          </cell>
          <cell r="F1498">
            <v>660</v>
          </cell>
        </row>
        <row r="1499">
          <cell r="B1499" t="str">
            <v>LSE5059</v>
          </cell>
          <cell r="C1499" t="str">
            <v>581-06-02</v>
          </cell>
          <cell r="D1499" t="str">
            <v>MA503 0A</v>
          </cell>
          <cell r="E1499" t="str">
            <v>RW32</v>
          </cell>
          <cell r="F1499">
            <v>660</v>
          </cell>
        </row>
        <row r="1500">
          <cell r="B1500" t="str">
            <v>LSANZ4780</v>
          </cell>
          <cell r="C1500" t="str">
            <v>20985-8520</v>
          </cell>
          <cell r="D1500" t="str">
            <v>WA476 1A</v>
          </cell>
          <cell r="E1500" t="str">
            <v>TW19</v>
          </cell>
          <cell r="F1500">
            <v>310</v>
          </cell>
          <cell r="G1500">
            <v>310</v>
          </cell>
        </row>
        <row r="1501">
          <cell r="B1501" t="str">
            <v>LSANZ4789</v>
          </cell>
          <cell r="C1501" t="str">
            <v>20985-8520</v>
          </cell>
          <cell r="D1501" t="str">
            <v>WA476 1A</v>
          </cell>
          <cell r="E1501" t="str">
            <v>TW19</v>
          </cell>
          <cell r="F1501">
            <v>310</v>
          </cell>
          <cell r="G1501">
            <v>310</v>
          </cell>
        </row>
        <row r="1502">
          <cell r="B1502" t="str">
            <v>LSANZ4781</v>
          </cell>
          <cell r="C1502" t="str">
            <v>20985-8575</v>
          </cell>
          <cell r="D1502" t="str">
            <v>WA476 1A</v>
          </cell>
          <cell r="E1502" t="str">
            <v>SB29</v>
          </cell>
          <cell r="F1502">
            <v>744</v>
          </cell>
          <cell r="G1502">
            <v>744</v>
          </cell>
        </row>
        <row r="1504">
          <cell r="B1504" t="str">
            <v>CAR2264</v>
          </cell>
          <cell r="C1504" t="str">
            <v>450YU</v>
          </cell>
          <cell r="D1504" t="str">
            <v>JA501 1A</v>
          </cell>
          <cell r="E1504" t="str">
            <v>RW37</v>
          </cell>
          <cell r="F1504">
            <v>186</v>
          </cell>
          <cell r="G1504">
            <v>1066</v>
          </cell>
        </row>
        <row r="1505">
          <cell r="B1505" t="str">
            <v>CAR2264</v>
          </cell>
          <cell r="C1505" t="str">
            <v>450YU</v>
          </cell>
          <cell r="D1505" t="str">
            <v>JA501 1A</v>
          </cell>
          <cell r="E1505" t="str">
            <v>RW37</v>
          </cell>
          <cell r="F1505">
            <v>186</v>
          </cell>
        </row>
        <row r="1506">
          <cell r="B1506" t="str">
            <v>CAR2264</v>
          </cell>
          <cell r="C1506" t="str">
            <v>450YU</v>
          </cell>
          <cell r="D1506" t="str">
            <v>JA501 1A</v>
          </cell>
          <cell r="E1506" t="str">
            <v>RW37</v>
          </cell>
          <cell r="F1506">
            <v>240</v>
          </cell>
        </row>
        <row r="1507">
          <cell r="B1507" t="str">
            <v>CAR2264</v>
          </cell>
          <cell r="C1507" t="str">
            <v>450YU</v>
          </cell>
          <cell r="D1507" t="str">
            <v>JA501 1A</v>
          </cell>
          <cell r="E1507" t="str">
            <v>RW37</v>
          </cell>
          <cell r="F1507">
            <v>240</v>
          </cell>
        </row>
        <row r="1509">
          <cell r="B1509" t="str">
            <v>LSANZ4768</v>
          </cell>
          <cell r="C1509" t="str">
            <v>00502-0313</v>
          </cell>
          <cell r="D1509" t="str">
            <v>MA391 1A</v>
          </cell>
          <cell r="E1509" t="str">
            <v>TW11</v>
          </cell>
          <cell r="F1509">
            <v>620</v>
          </cell>
          <cell r="G1509">
            <v>1240</v>
          </cell>
        </row>
        <row r="1510">
          <cell r="B1510" t="str">
            <v>LSANZ4768</v>
          </cell>
          <cell r="C1510" t="str">
            <v>00502-0313</v>
          </cell>
          <cell r="D1510" t="str">
            <v>MA391 1A</v>
          </cell>
          <cell r="E1510" t="str">
            <v>TW11</v>
          </cell>
          <cell r="F1510">
            <v>620</v>
          </cell>
        </row>
        <row r="1511">
          <cell r="B1511" t="str">
            <v>LSANZ4769</v>
          </cell>
          <cell r="C1511" t="str">
            <v>00502-0403</v>
          </cell>
          <cell r="D1511" t="str">
            <v>MA391 1A</v>
          </cell>
          <cell r="E1511" t="str">
            <v>RW19</v>
          </cell>
          <cell r="F1511">
            <v>600</v>
          </cell>
          <cell r="G1511">
            <v>600</v>
          </cell>
        </row>
        <row r="1512">
          <cell r="B1512" t="str">
            <v>LSANZ4785</v>
          </cell>
          <cell r="C1512" t="str">
            <v>00502-8520</v>
          </cell>
          <cell r="D1512" t="str">
            <v>MA391 1A</v>
          </cell>
          <cell r="E1512" t="str">
            <v>TW19</v>
          </cell>
          <cell r="F1512">
            <v>620</v>
          </cell>
          <cell r="G1512">
            <v>1240</v>
          </cell>
        </row>
        <row r="1513">
          <cell r="B1513" t="str">
            <v>LSANZ4785</v>
          </cell>
          <cell r="C1513" t="str">
            <v>00502-8520</v>
          </cell>
          <cell r="D1513" t="str">
            <v>MA391 1A</v>
          </cell>
          <cell r="E1513" t="str">
            <v>TW19</v>
          </cell>
          <cell r="F1513">
            <v>620</v>
          </cell>
        </row>
        <row r="1514">
          <cell r="B1514" t="str">
            <v>LSANZ4786</v>
          </cell>
          <cell r="C1514" t="str">
            <v>00502-8580</v>
          </cell>
          <cell r="D1514" t="str">
            <v>MA391 1A</v>
          </cell>
          <cell r="E1514" t="str">
            <v>SP02</v>
          </cell>
          <cell r="F1514">
            <v>620</v>
          </cell>
          <cell r="G1514">
            <v>890</v>
          </cell>
        </row>
        <row r="1515">
          <cell r="B1515" t="str">
            <v>LSANZ4786</v>
          </cell>
          <cell r="C1515" t="str">
            <v>00502-8580</v>
          </cell>
          <cell r="D1515" t="str">
            <v>MA391 1A</v>
          </cell>
          <cell r="E1515" t="str">
            <v>SP02</v>
          </cell>
          <cell r="F1515">
            <v>270</v>
          </cell>
        </row>
        <row r="1516">
          <cell r="B1516" t="str">
            <v>LSANZ4788</v>
          </cell>
          <cell r="C1516" t="str">
            <v>00520-8580</v>
          </cell>
          <cell r="D1516" t="str">
            <v>MA447 1A</v>
          </cell>
          <cell r="E1516" t="str">
            <v>SP02</v>
          </cell>
          <cell r="F1516">
            <v>465</v>
          </cell>
          <cell r="G1516">
            <v>465</v>
          </cell>
        </row>
        <row r="1517">
          <cell r="B1517" t="str">
            <v>WT0014</v>
          </cell>
          <cell r="C1517" t="str">
            <v>_</v>
          </cell>
          <cell r="D1517" t="str">
            <v>Fillers</v>
          </cell>
          <cell r="E1517" t="str">
            <v>Wash Trail</v>
          </cell>
          <cell r="F1517">
            <v>500</v>
          </cell>
        </row>
        <row r="1518">
          <cell r="B1518" t="str">
            <v>WT0014</v>
          </cell>
          <cell r="C1518" t="str">
            <v>_</v>
          </cell>
          <cell r="D1518" t="str">
            <v>Fillers</v>
          </cell>
          <cell r="E1518" t="str">
            <v>Wash Trail</v>
          </cell>
          <cell r="F1518">
            <v>500</v>
          </cell>
        </row>
        <row r="1519">
          <cell r="B1519" t="str">
            <v>WT0014</v>
          </cell>
          <cell r="C1519" t="str">
            <v>_</v>
          </cell>
          <cell r="D1519" t="str">
            <v>Fillers</v>
          </cell>
          <cell r="E1519" t="str">
            <v>Wash Trail</v>
          </cell>
          <cell r="F1519">
            <v>500</v>
          </cell>
        </row>
        <row r="1520">
          <cell r="B1520" t="str">
            <v>WT0014</v>
          </cell>
          <cell r="C1520" t="str">
            <v>_</v>
          </cell>
          <cell r="D1520" t="str">
            <v>Fillers</v>
          </cell>
          <cell r="E1520" t="str">
            <v>Wash Trail</v>
          </cell>
          <cell r="F1520">
            <v>500</v>
          </cell>
        </row>
        <row r="1522">
          <cell r="B1522" t="str">
            <v>LSE5021</v>
          </cell>
          <cell r="C1522" t="str">
            <v>583-06-16</v>
          </cell>
          <cell r="D1522" t="str">
            <v>WA474 0A</v>
          </cell>
          <cell r="E1522" t="str">
            <v>SW49</v>
          </cell>
          <cell r="F1522">
            <v>660</v>
          </cell>
          <cell r="G1522">
            <v>2640</v>
          </cell>
        </row>
        <row r="1523">
          <cell r="B1523" t="str">
            <v>LSE5021</v>
          </cell>
          <cell r="C1523" t="str">
            <v>583-06-16</v>
          </cell>
          <cell r="D1523" t="str">
            <v>WA474 0A</v>
          </cell>
          <cell r="E1523" t="str">
            <v>SW49</v>
          </cell>
          <cell r="F1523">
            <v>660</v>
          </cell>
        </row>
        <row r="1524">
          <cell r="B1524" t="str">
            <v>LSE5021</v>
          </cell>
          <cell r="C1524" t="str">
            <v>583-06-16</v>
          </cell>
          <cell r="D1524" t="str">
            <v>WA474 0A</v>
          </cell>
          <cell r="E1524" t="str">
            <v>SW49</v>
          </cell>
          <cell r="F1524">
            <v>660</v>
          </cell>
        </row>
        <row r="1525">
          <cell r="B1525" t="str">
            <v>LSE5021</v>
          </cell>
          <cell r="C1525" t="str">
            <v>583-06-16</v>
          </cell>
          <cell r="D1525" t="str">
            <v>WA474 0A</v>
          </cell>
          <cell r="E1525" t="str">
            <v>SW49</v>
          </cell>
          <cell r="F1525">
            <v>660</v>
          </cell>
        </row>
        <row r="1526">
          <cell r="B1526" t="str">
            <v>LSE5041</v>
          </cell>
          <cell r="C1526" t="str">
            <v>583-06-16</v>
          </cell>
          <cell r="D1526" t="str">
            <v>WA474 0A</v>
          </cell>
          <cell r="E1526" t="str">
            <v>SW49</v>
          </cell>
          <cell r="F1526">
            <v>660</v>
          </cell>
          <cell r="G1526">
            <v>1320</v>
          </cell>
        </row>
        <row r="1527">
          <cell r="B1527" t="str">
            <v>LSE5041</v>
          </cell>
          <cell r="C1527" t="str">
            <v>583-06-16</v>
          </cell>
          <cell r="D1527" t="str">
            <v>WA474 0A</v>
          </cell>
          <cell r="E1527" t="str">
            <v>SW49</v>
          </cell>
          <cell r="F1527">
            <v>660</v>
          </cell>
        </row>
        <row r="1528">
          <cell r="B1528" t="str">
            <v>LSE5014</v>
          </cell>
          <cell r="C1528" t="str">
            <v>583-06-16</v>
          </cell>
          <cell r="D1528" t="str">
            <v>WA474 0A</v>
          </cell>
          <cell r="E1528" t="str">
            <v>SW49</v>
          </cell>
          <cell r="F1528">
            <v>660</v>
          </cell>
          <cell r="G1528">
            <v>1320</v>
          </cell>
        </row>
        <row r="1529">
          <cell r="B1529" t="str">
            <v>LSE5014</v>
          </cell>
          <cell r="C1529" t="str">
            <v>583-06-16</v>
          </cell>
          <cell r="D1529" t="str">
            <v>WA474 0A</v>
          </cell>
          <cell r="E1529" t="str">
            <v>SW49</v>
          </cell>
          <cell r="F1529">
            <v>660</v>
          </cell>
        </row>
        <row r="1530">
          <cell r="B1530" t="str">
            <v>LSE5046</v>
          </cell>
          <cell r="C1530" t="str">
            <v>583-06-02</v>
          </cell>
          <cell r="D1530" t="str">
            <v>WA474 0A</v>
          </cell>
          <cell r="E1530" t="str">
            <v>RW32</v>
          </cell>
          <cell r="F1530">
            <v>660</v>
          </cell>
          <cell r="G1530">
            <v>660</v>
          </cell>
        </row>
        <row r="1531">
          <cell r="B1531" t="str">
            <v>LSE5078</v>
          </cell>
          <cell r="C1531" t="str">
            <v>583-06-02</v>
          </cell>
          <cell r="D1531" t="str">
            <v>WA474 0A</v>
          </cell>
          <cell r="E1531" t="str">
            <v>RW32</v>
          </cell>
          <cell r="F1531">
            <v>660</v>
          </cell>
          <cell r="G1531">
            <v>660</v>
          </cell>
        </row>
        <row r="1532">
          <cell r="B1532" t="str">
            <v>LSE5077</v>
          </cell>
          <cell r="C1532" t="str">
            <v>583-06-16</v>
          </cell>
          <cell r="D1532" t="str">
            <v>WA474 0A</v>
          </cell>
          <cell r="E1532" t="str">
            <v>SW49</v>
          </cell>
          <cell r="F1532">
            <v>330</v>
          </cell>
          <cell r="G1532">
            <v>330</v>
          </cell>
        </row>
        <row r="1533">
          <cell r="B1533" t="str">
            <v>LSE5093</v>
          </cell>
          <cell r="C1533" t="str">
            <v>583-06-16</v>
          </cell>
          <cell r="D1533" t="str">
            <v>WA474 0A</v>
          </cell>
          <cell r="E1533" t="str">
            <v>SW49</v>
          </cell>
          <cell r="F1533">
            <v>660</v>
          </cell>
          <cell r="G1533">
            <v>660</v>
          </cell>
        </row>
        <row r="1534">
          <cell r="B1534" t="str">
            <v>LSE5066</v>
          </cell>
          <cell r="C1534" t="str">
            <v>583-06-16</v>
          </cell>
          <cell r="D1534" t="str">
            <v>WA474 0A</v>
          </cell>
          <cell r="E1534" t="str">
            <v>SW49</v>
          </cell>
          <cell r="F1534">
            <v>660</v>
          </cell>
          <cell r="G1534">
            <v>660</v>
          </cell>
        </row>
        <row r="1535">
          <cell r="B1535" t="str">
            <v>LSE5073</v>
          </cell>
          <cell r="C1535" t="str">
            <v>583-06-16</v>
          </cell>
          <cell r="D1535" t="str">
            <v>WA474 0A</v>
          </cell>
          <cell r="E1535" t="str">
            <v>SW49</v>
          </cell>
          <cell r="F1535">
            <v>660</v>
          </cell>
          <cell r="G1535">
            <v>2640</v>
          </cell>
        </row>
        <row r="1536">
          <cell r="B1536" t="str">
            <v>LSE5073</v>
          </cell>
          <cell r="C1536" t="str">
            <v>583-06-16</v>
          </cell>
          <cell r="D1536" t="str">
            <v>WA474 0A</v>
          </cell>
          <cell r="E1536" t="str">
            <v>SW49</v>
          </cell>
          <cell r="F1536">
            <v>660</v>
          </cell>
        </row>
        <row r="1537">
          <cell r="B1537" t="str">
            <v>LSE5073</v>
          </cell>
          <cell r="C1537" t="str">
            <v>583-06-16</v>
          </cell>
          <cell r="D1537" t="str">
            <v>WA474 0A</v>
          </cell>
          <cell r="E1537" t="str">
            <v>SW49</v>
          </cell>
          <cell r="F1537">
            <v>660</v>
          </cell>
        </row>
        <row r="1538">
          <cell r="B1538" t="str">
            <v>LSE5073</v>
          </cell>
          <cell r="C1538" t="str">
            <v>583-06-16</v>
          </cell>
          <cell r="D1538" t="str">
            <v>WA474 0A</v>
          </cell>
          <cell r="E1538" t="str">
            <v>SW49</v>
          </cell>
          <cell r="F1538">
            <v>660</v>
          </cell>
        </row>
        <row r="1539">
          <cell r="B1539" t="str">
            <v>LSE5011</v>
          </cell>
          <cell r="C1539" t="str">
            <v>523-02-79</v>
          </cell>
          <cell r="D1539" t="str">
            <v>MA438 0A</v>
          </cell>
          <cell r="E1539" t="str">
            <v>TW16</v>
          </cell>
          <cell r="F1539">
            <v>682</v>
          </cell>
          <cell r="G1539">
            <v>1364</v>
          </cell>
        </row>
        <row r="1540">
          <cell r="B1540" t="str">
            <v>LSE5011</v>
          </cell>
          <cell r="C1540" t="str">
            <v>523-02-79</v>
          </cell>
          <cell r="D1540" t="str">
            <v>MA438 0A</v>
          </cell>
          <cell r="E1540" t="str">
            <v>TW16</v>
          </cell>
          <cell r="F1540">
            <v>682</v>
          </cell>
        </row>
        <row r="1541">
          <cell r="B1541" t="str">
            <v>LSE5051</v>
          </cell>
          <cell r="C1541" t="str">
            <v>523-02-79</v>
          </cell>
          <cell r="D1541" t="str">
            <v>MA438 0A</v>
          </cell>
          <cell r="E1541" t="str">
            <v>TW16</v>
          </cell>
          <cell r="F1541">
            <v>682</v>
          </cell>
          <cell r="G1541">
            <v>682</v>
          </cell>
        </row>
        <row r="1542">
          <cell r="B1542" t="str">
            <v>LSE5080</v>
          </cell>
          <cell r="C1542" t="str">
            <v>581-06-02</v>
          </cell>
          <cell r="D1542" t="str">
            <v>MA503 0A</v>
          </cell>
          <cell r="E1542" t="str">
            <v>RW32</v>
          </cell>
          <cell r="F1542">
            <v>660</v>
          </cell>
          <cell r="G1542">
            <v>660</v>
          </cell>
        </row>
        <row r="1543">
          <cell r="B1543" t="str">
            <v>LSE5083</v>
          </cell>
          <cell r="C1543" t="str">
            <v>581-06-02</v>
          </cell>
          <cell r="D1543" t="str">
            <v>MA503 0A</v>
          </cell>
          <cell r="E1543" t="str">
            <v>RW32</v>
          </cell>
          <cell r="F1543">
            <v>660</v>
          </cell>
          <cell r="G1543">
            <v>660</v>
          </cell>
        </row>
        <row r="1544">
          <cell r="B1544" t="str">
            <v>LSE5079</v>
          </cell>
          <cell r="C1544" t="str">
            <v>581-06-16</v>
          </cell>
          <cell r="D1544" t="str">
            <v>MA503 0A</v>
          </cell>
          <cell r="E1544" t="str">
            <v>SW49</v>
          </cell>
          <cell r="F1544">
            <v>660</v>
          </cell>
          <cell r="G1544">
            <v>660</v>
          </cell>
        </row>
        <row r="1545">
          <cell r="B1545" t="str">
            <v>LSE5075</v>
          </cell>
          <cell r="C1545" t="str">
            <v>581-06-16</v>
          </cell>
          <cell r="D1545" t="str">
            <v>MA503 0A</v>
          </cell>
          <cell r="E1545" t="str">
            <v>SW49</v>
          </cell>
          <cell r="F1545">
            <v>660</v>
          </cell>
          <cell r="G1545">
            <v>1980</v>
          </cell>
        </row>
        <row r="1546">
          <cell r="B1546" t="str">
            <v>LSE5075</v>
          </cell>
          <cell r="C1546" t="str">
            <v>581-06-16</v>
          </cell>
          <cell r="D1546" t="str">
            <v>MA503 0A</v>
          </cell>
          <cell r="E1546" t="str">
            <v>SW49</v>
          </cell>
          <cell r="F1546">
            <v>660</v>
          </cell>
        </row>
        <row r="1547">
          <cell r="B1547" t="str">
            <v>LSE5075</v>
          </cell>
          <cell r="C1547" t="str">
            <v>581-06-16</v>
          </cell>
          <cell r="D1547" t="str">
            <v>MA503 0A</v>
          </cell>
          <cell r="E1547" t="str">
            <v>SW49</v>
          </cell>
          <cell r="F1547">
            <v>660</v>
          </cell>
        </row>
        <row r="1548">
          <cell r="B1548" t="str">
            <v>LSE5085</v>
          </cell>
          <cell r="C1548" t="str">
            <v>581-06-16</v>
          </cell>
          <cell r="D1548" t="str">
            <v>MA503 0A</v>
          </cell>
          <cell r="E1548" t="str">
            <v>SW49</v>
          </cell>
          <cell r="F1548">
            <v>600</v>
          </cell>
          <cell r="G1548">
            <v>1200</v>
          </cell>
        </row>
        <row r="1549">
          <cell r="B1549" t="str">
            <v>LSE5085</v>
          </cell>
          <cell r="C1549" t="str">
            <v>581-06-16</v>
          </cell>
          <cell r="D1549" t="str">
            <v>MA503 0A</v>
          </cell>
          <cell r="E1549" t="str">
            <v>SW49</v>
          </cell>
          <cell r="F1549">
            <v>600</v>
          </cell>
        </row>
        <row r="1550">
          <cell r="B1550" t="str">
            <v>LSE5086</v>
          </cell>
          <cell r="C1550" t="str">
            <v>581-06-02</v>
          </cell>
          <cell r="D1550" t="str">
            <v>MA503 0A</v>
          </cell>
          <cell r="E1550" t="str">
            <v>RW32</v>
          </cell>
          <cell r="F1550">
            <v>330</v>
          </cell>
          <cell r="G1550">
            <v>330</v>
          </cell>
        </row>
        <row r="1551">
          <cell r="B1551" t="str">
            <v>LSE5069</v>
          </cell>
          <cell r="C1551" t="str">
            <v>581-06-02</v>
          </cell>
          <cell r="D1551" t="str">
            <v>MA503 0A</v>
          </cell>
          <cell r="E1551" t="str">
            <v>RW32</v>
          </cell>
          <cell r="F1551">
            <v>660</v>
          </cell>
          <cell r="G1551">
            <v>990</v>
          </cell>
        </row>
        <row r="1552">
          <cell r="B1552" t="str">
            <v>LSE5069</v>
          </cell>
          <cell r="C1552" t="str">
            <v>581-06-02</v>
          </cell>
          <cell r="D1552" t="str">
            <v>MA503 0A</v>
          </cell>
          <cell r="E1552" t="str">
            <v>RW32</v>
          </cell>
          <cell r="F1552">
            <v>330</v>
          </cell>
        </row>
        <row r="1553">
          <cell r="B1553" t="str">
            <v>LSE5070</v>
          </cell>
          <cell r="C1553" t="str">
            <v>581-06-02</v>
          </cell>
          <cell r="D1553" t="str">
            <v>MA503 0A</v>
          </cell>
          <cell r="E1553" t="str">
            <v>RW32</v>
          </cell>
          <cell r="F1553">
            <v>660</v>
          </cell>
          <cell r="G1553">
            <v>660</v>
          </cell>
        </row>
        <row r="1554">
          <cell r="B1554" t="str">
            <v>LSE5068</v>
          </cell>
          <cell r="C1554" t="str">
            <v>581-06-16</v>
          </cell>
          <cell r="D1554" t="str">
            <v>MA503 0A</v>
          </cell>
          <cell r="E1554" t="str">
            <v>SW49</v>
          </cell>
          <cell r="F1554">
            <v>660</v>
          </cell>
          <cell r="G1554">
            <v>3960</v>
          </cell>
        </row>
        <row r="1555">
          <cell r="B1555" t="str">
            <v>LSE5068</v>
          </cell>
          <cell r="C1555" t="str">
            <v>581-06-16</v>
          </cell>
          <cell r="D1555" t="str">
            <v>MA503 0A</v>
          </cell>
          <cell r="E1555" t="str">
            <v>SW49</v>
          </cell>
          <cell r="F1555">
            <v>660</v>
          </cell>
        </row>
        <row r="1556">
          <cell r="B1556" t="str">
            <v>LSE5068</v>
          </cell>
          <cell r="C1556" t="str">
            <v>581-06-16</v>
          </cell>
          <cell r="D1556" t="str">
            <v>MA503 0A</v>
          </cell>
          <cell r="E1556" t="str">
            <v>SW49</v>
          </cell>
          <cell r="F1556">
            <v>660</v>
          </cell>
        </row>
        <row r="1557">
          <cell r="B1557" t="str">
            <v>LSE5068</v>
          </cell>
          <cell r="C1557" t="str">
            <v>581-06-16</v>
          </cell>
          <cell r="D1557" t="str">
            <v>MA503 0A</v>
          </cell>
          <cell r="E1557" t="str">
            <v>SW49</v>
          </cell>
          <cell r="F1557">
            <v>660</v>
          </cell>
        </row>
        <row r="1558">
          <cell r="B1558" t="str">
            <v>LSE5068</v>
          </cell>
          <cell r="C1558" t="str">
            <v>581-06-16</v>
          </cell>
          <cell r="D1558" t="str">
            <v>MA503 0A</v>
          </cell>
          <cell r="E1558" t="str">
            <v>SW49</v>
          </cell>
          <cell r="F1558">
            <v>660</v>
          </cell>
        </row>
        <row r="1559">
          <cell r="B1559" t="str">
            <v>LSE5068</v>
          </cell>
          <cell r="C1559" t="str">
            <v>581-06-16</v>
          </cell>
          <cell r="D1559" t="str">
            <v>MA503 0A</v>
          </cell>
          <cell r="E1559" t="str">
            <v>SW49</v>
          </cell>
          <cell r="F1559">
            <v>660</v>
          </cell>
        </row>
        <row r="1560">
          <cell r="B1560" t="str">
            <v>LSE5089</v>
          </cell>
          <cell r="C1560" t="str">
            <v>581-06-16</v>
          </cell>
          <cell r="D1560" t="str">
            <v>MA503 0A</v>
          </cell>
          <cell r="E1560" t="str">
            <v>SW49</v>
          </cell>
          <cell r="F1560">
            <v>660</v>
          </cell>
          <cell r="G1560">
            <v>2640</v>
          </cell>
        </row>
        <row r="1561">
          <cell r="B1561" t="str">
            <v>LSE5089</v>
          </cell>
          <cell r="C1561" t="str">
            <v>581-06-16</v>
          </cell>
          <cell r="D1561" t="str">
            <v>MA503 0A</v>
          </cell>
          <cell r="E1561" t="str">
            <v>SW49</v>
          </cell>
          <cell r="F1561">
            <v>660</v>
          </cell>
        </row>
        <row r="1562">
          <cell r="B1562" t="str">
            <v>LSE5089</v>
          </cell>
          <cell r="C1562" t="str">
            <v>581-06-16</v>
          </cell>
          <cell r="D1562" t="str">
            <v>MA503 0A</v>
          </cell>
          <cell r="E1562" t="str">
            <v>SW49</v>
          </cell>
          <cell r="F1562">
            <v>660</v>
          </cell>
        </row>
        <row r="1563">
          <cell r="B1563" t="str">
            <v>LSE5089</v>
          </cell>
          <cell r="C1563" t="str">
            <v>581-06-16</v>
          </cell>
          <cell r="D1563" t="str">
            <v>MA503 0A</v>
          </cell>
          <cell r="E1563" t="str">
            <v>SW49</v>
          </cell>
          <cell r="F1563">
            <v>660</v>
          </cell>
        </row>
        <row r="1564">
          <cell r="B1564" t="str">
            <v>LSE5090</v>
          </cell>
          <cell r="C1564" t="str">
            <v>581-06-02</v>
          </cell>
          <cell r="D1564" t="str">
            <v>MA503 0A</v>
          </cell>
          <cell r="E1564" t="str">
            <v>RW32</v>
          </cell>
          <cell r="F1564">
            <v>660</v>
          </cell>
          <cell r="G1564">
            <v>1320</v>
          </cell>
        </row>
        <row r="1565">
          <cell r="B1565" t="str">
            <v>LSE5090</v>
          </cell>
          <cell r="C1565" t="str">
            <v>581-06-02</v>
          </cell>
          <cell r="D1565" t="str">
            <v>MA503 0A</v>
          </cell>
          <cell r="E1565" t="str">
            <v>RW32</v>
          </cell>
          <cell r="F1565">
            <v>660</v>
          </cell>
        </row>
        <row r="1566">
          <cell r="B1566" t="str">
            <v>LSE5064</v>
          </cell>
          <cell r="C1566" t="str">
            <v>581-06-02</v>
          </cell>
          <cell r="D1566" t="str">
            <v>MA503 0A</v>
          </cell>
          <cell r="E1566" t="str">
            <v>RW32</v>
          </cell>
          <cell r="F1566">
            <v>660</v>
          </cell>
          <cell r="G1566">
            <v>1320</v>
          </cell>
        </row>
        <row r="1567">
          <cell r="B1567" t="str">
            <v>LSE5064</v>
          </cell>
          <cell r="C1567" t="str">
            <v>581-06-02</v>
          </cell>
          <cell r="D1567" t="str">
            <v>MA503 0A</v>
          </cell>
          <cell r="E1567" t="str">
            <v>RW32</v>
          </cell>
          <cell r="F1567">
            <v>660</v>
          </cell>
        </row>
        <row r="1568">
          <cell r="B1568" t="str">
            <v>LSE5063</v>
          </cell>
          <cell r="C1568" t="str">
            <v>581-06-16</v>
          </cell>
          <cell r="D1568" t="str">
            <v>MA503 0A</v>
          </cell>
          <cell r="E1568" t="str">
            <v>SW49</v>
          </cell>
          <cell r="F1568">
            <v>660</v>
          </cell>
          <cell r="G1568">
            <v>660</v>
          </cell>
        </row>
        <row r="1569">
          <cell r="B1569" t="str">
            <v>LSE5108</v>
          </cell>
          <cell r="C1569" t="str">
            <v>581-06-16</v>
          </cell>
          <cell r="D1569" t="str">
            <v>MA503 0A</v>
          </cell>
          <cell r="E1569" t="str">
            <v>SW49</v>
          </cell>
          <cell r="F1569">
            <v>660</v>
          </cell>
          <cell r="G1569">
            <v>1320</v>
          </cell>
        </row>
        <row r="1570">
          <cell r="B1570" t="str">
            <v>LSE5108</v>
          </cell>
          <cell r="C1570" t="str">
            <v>581-06-16</v>
          </cell>
          <cell r="D1570" t="str">
            <v>MA503 0A</v>
          </cell>
          <cell r="E1570" t="str">
            <v>SW49</v>
          </cell>
          <cell r="F1570">
            <v>660</v>
          </cell>
        </row>
        <row r="1571">
          <cell r="B1571" t="str">
            <v>LSE5102</v>
          </cell>
          <cell r="C1571" t="str">
            <v>581-06-16</v>
          </cell>
          <cell r="D1571" t="str">
            <v>MA503 0A</v>
          </cell>
          <cell r="E1571" t="str">
            <v>SW49</v>
          </cell>
          <cell r="F1571">
            <v>660</v>
          </cell>
          <cell r="G1571">
            <v>660</v>
          </cell>
        </row>
        <row r="1572">
          <cell r="B1572" t="str">
            <v>LSE5099</v>
          </cell>
          <cell r="C1572" t="str">
            <v>581-06-16</v>
          </cell>
          <cell r="D1572" t="str">
            <v>MA503 0A</v>
          </cell>
          <cell r="E1572" t="str">
            <v>SW49</v>
          </cell>
          <cell r="F1572">
            <v>660</v>
          </cell>
          <cell r="G1572">
            <v>660</v>
          </cell>
        </row>
        <row r="1573">
          <cell r="B1573" t="str">
            <v>LSE5109</v>
          </cell>
          <cell r="C1573" t="str">
            <v>581-06-16</v>
          </cell>
          <cell r="D1573" t="str">
            <v>MA503 0A</v>
          </cell>
          <cell r="E1573" t="str">
            <v>SW49</v>
          </cell>
          <cell r="F1573">
            <v>660</v>
          </cell>
          <cell r="G1573">
            <v>1320</v>
          </cell>
        </row>
        <row r="1574">
          <cell r="B1574" t="str">
            <v>LSE5109</v>
          </cell>
          <cell r="C1574" t="str">
            <v>581-06-16</v>
          </cell>
          <cell r="D1574" t="str">
            <v>MA503 0A</v>
          </cell>
          <cell r="E1574" t="str">
            <v>SW49</v>
          </cell>
          <cell r="F1574">
            <v>660</v>
          </cell>
        </row>
        <row r="1575">
          <cell r="B1575" t="str">
            <v>LSE5110</v>
          </cell>
          <cell r="C1575" t="str">
            <v>581-06-02</v>
          </cell>
          <cell r="D1575" t="str">
            <v>MA503 0A</v>
          </cell>
          <cell r="E1575" t="str">
            <v>RW32</v>
          </cell>
          <cell r="F1575">
            <v>660</v>
          </cell>
          <cell r="G1575">
            <v>1320</v>
          </cell>
        </row>
        <row r="1576">
          <cell r="B1576" t="str">
            <v>LSE5110</v>
          </cell>
          <cell r="C1576" t="str">
            <v>581-06-02</v>
          </cell>
          <cell r="D1576" t="str">
            <v>MA503 0A</v>
          </cell>
          <cell r="E1576" t="str">
            <v>RW32</v>
          </cell>
          <cell r="F1576">
            <v>660</v>
          </cell>
        </row>
        <row r="1577">
          <cell r="B1577" t="str">
            <v>LSE5105</v>
          </cell>
          <cell r="C1577" t="str">
            <v>581-06-02</v>
          </cell>
          <cell r="D1577" t="str">
            <v>MA503 0A</v>
          </cell>
          <cell r="E1577" t="str">
            <v>RW32</v>
          </cell>
          <cell r="F1577">
            <v>660</v>
          </cell>
          <cell r="G1577">
            <v>660</v>
          </cell>
        </row>
        <row r="1578">
          <cell r="B1578" t="str">
            <v>LSE5113</v>
          </cell>
          <cell r="C1578" t="str">
            <v>521-02-76</v>
          </cell>
          <cell r="D1578" t="str">
            <v>MA362 1A</v>
          </cell>
          <cell r="E1578" t="str">
            <v>SB16</v>
          </cell>
          <cell r="F1578">
            <v>660</v>
          </cell>
          <cell r="G1578">
            <v>1320</v>
          </cell>
        </row>
        <row r="1579">
          <cell r="B1579" t="str">
            <v>LSE5113</v>
          </cell>
          <cell r="C1579" t="str">
            <v>521-02-76</v>
          </cell>
          <cell r="D1579" t="str">
            <v>MA362 1A</v>
          </cell>
          <cell r="E1579" t="str">
            <v>SB16</v>
          </cell>
          <cell r="F1579">
            <v>660</v>
          </cell>
        </row>
        <row r="1581">
          <cell r="B1581" t="str">
            <v>LSE4892</v>
          </cell>
          <cell r="C1581" t="str">
            <v>527-02-75</v>
          </cell>
          <cell r="D1581" t="str">
            <v>MA505 0A</v>
          </cell>
          <cell r="E1581" t="str">
            <v>SB15</v>
          </cell>
          <cell r="F1581">
            <v>600</v>
          </cell>
          <cell r="G1581">
            <v>8520</v>
          </cell>
        </row>
        <row r="1582">
          <cell r="B1582" t="str">
            <v>LSE4892</v>
          </cell>
          <cell r="C1582" t="str">
            <v>527-02-75</v>
          </cell>
          <cell r="D1582" t="str">
            <v>MA505 0A</v>
          </cell>
          <cell r="E1582" t="str">
            <v>SB15</v>
          </cell>
          <cell r="F1582">
            <v>600</v>
          </cell>
        </row>
        <row r="1583">
          <cell r="B1583" t="str">
            <v>LSE4892</v>
          </cell>
          <cell r="C1583" t="str">
            <v>527-02-75</v>
          </cell>
          <cell r="D1583" t="str">
            <v>MA505 0A</v>
          </cell>
          <cell r="E1583" t="str">
            <v>SB15</v>
          </cell>
          <cell r="F1583">
            <v>600</v>
          </cell>
        </row>
        <row r="1584">
          <cell r="B1584" t="str">
            <v>LSE4892</v>
          </cell>
          <cell r="C1584" t="str">
            <v>527-02-75</v>
          </cell>
          <cell r="D1584" t="str">
            <v>MA505 0A</v>
          </cell>
          <cell r="E1584" t="str">
            <v>SB15</v>
          </cell>
          <cell r="F1584">
            <v>660</v>
          </cell>
        </row>
        <row r="1585">
          <cell r="B1585" t="str">
            <v>LSE4892</v>
          </cell>
          <cell r="C1585" t="str">
            <v>527-02-75</v>
          </cell>
          <cell r="D1585" t="str">
            <v>MA505 0A</v>
          </cell>
          <cell r="E1585" t="str">
            <v>SB15</v>
          </cell>
          <cell r="F1585">
            <v>660</v>
          </cell>
        </row>
        <row r="1586">
          <cell r="B1586" t="str">
            <v>LSE4892</v>
          </cell>
          <cell r="C1586" t="str">
            <v>527-02-75</v>
          </cell>
          <cell r="D1586" t="str">
            <v>MA505 0A</v>
          </cell>
          <cell r="E1586" t="str">
            <v>SB15</v>
          </cell>
          <cell r="F1586">
            <v>660</v>
          </cell>
        </row>
        <row r="1587">
          <cell r="B1587" t="str">
            <v>LSE4892</v>
          </cell>
          <cell r="C1587" t="str">
            <v>527-02-75</v>
          </cell>
          <cell r="D1587" t="str">
            <v>MA505 0A</v>
          </cell>
          <cell r="E1587" t="str">
            <v>SB15</v>
          </cell>
          <cell r="F1587">
            <v>540</v>
          </cell>
        </row>
        <row r="1588">
          <cell r="B1588" t="str">
            <v>LSE4889 Re-Cut</v>
          </cell>
          <cell r="C1588" t="str">
            <v>527-02-75</v>
          </cell>
          <cell r="D1588" t="str">
            <v>MA505 0A</v>
          </cell>
          <cell r="E1588" t="str">
            <v>SB15</v>
          </cell>
          <cell r="F1588">
            <v>176</v>
          </cell>
          <cell r="G1588">
            <v>176</v>
          </cell>
        </row>
        <row r="1589">
          <cell r="B1589" t="str">
            <v>LSE5052</v>
          </cell>
          <cell r="C1589" t="str">
            <v>575-02-75</v>
          </cell>
          <cell r="D1589" t="str">
            <v>WA484 0A</v>
          </cell>
          <cell r="E1589" t="str">
            <v>SB15</v>
          </cell>
          <cell r="F1589">
            <v>660</v>
          </cell>
          <cell r="G1589">
            <v>1320</v>
          </cell>
        </row>
        <row r="1590">
          <cell r="B1590" t="str">
            <v>LSE5052</v>
          </cell>
          <cell r="C1590" t="str">
            <v>575-02-75</v>
          </cell>
          <cell r="D1590" t="str">
            <v>WA484 0A</v>
          </cell>
          <cell r="E1590" t="str">
            <v>SB15</v>
          </cell>
          <cell r="F1590">
            <v>660</v>
          </cell>
        </row>
        <row r="1591">
          <cell r="B1591" t="str">
            <v>LSE5095</v>
          </cell>
          <cell r="C1591" t="str">
            <v>575-02-75</v>
          </cell>
          <cell r="D1591" t="str">
            <v>WA484 0A</v>
          </cell>
          <cell r="E1591" t="str">
            <v>SB15</v>
          </cell>
          <cell r="F1591">
            <v>660</v>
          </cell>
          <cell r="G1591">
            <v>660</v>
          </cell>
        </row>
        <row r="1592">
          <cell r="B1592" t="str">
            <v>LSE5094</v>
          </cell>
          <cell r="C1592" t="str">
            <v>575-02-75</v>
          </cell>
          <cell r="D1592" t="str">
            <v>WA484 0A</v>
          </cell>
          <cell r="E1592" t="str">
            <v>SB15</v>
          </cell>
          <cell r="F1592">
            <v>660</v>
          </cell>
          <cell r="G1592">
            <v>660</v>
          </cell>
        </row>
        <row r="1593">
          <cell r="B1593" t="str">
            <v>LSE5027</v>
          </cell>
          <cell r="C1593" t="str">
            <v>575-02-02</v>
          </cell>
          <cell r="D1593" t="str">
            <v>WA484 0A</v>
          </cell>
          <cell r="E1593" t="str">
            <v>RW20</v>
          </cell>
          <cell r="F1593">
            <v>660</v>
          </cell>
          <cell r="G1593">
            <v>660</v>
          </cell>
        </row>
        <row r="1594">
          <cell r="B1594" t="str">
            <v>LSE5067</v>
          </cell>
          <cell r="C1594" t="str">
            <v>575-02-02</v>
          </cell>
          <cell r="D1594" t="str">
            <v>WA484 0A</v>
          </cell>
          <cell r="E1594" t="str">
            <v>RW20</v>
          </cell>
          <cell r="F1594">
            <v>660</v>
          </cell>
          <cell r="G1594">
            <v>660</v>
          </cell>
        </row>
        <row r="1595">
          <cell r="B1595" t="str">
            <v>LSE5088</v>
          </cell>
          <cell r="C1595" t="str">
            <v>575-02-02</v>
          </cell>
          <cell r="D1595" t="str">
            <v>WA484 0A</v>
          </cell>
          <cell r="E1595" t="str">
            <v>RW20</v>
          </cell>
          <cell r="F1595">
            <v>660</v>
          </cell>
          <cell r="G1595">
            <v>1320</v>
          </cell>
        </row>
        <row r="1596">
          <cell r="B1596" t="str">
            <v>LSE5088</v>
          </cell>
          <cell r="C1596" t="str">
            <v>575-02-02</v>
          </cell>
          <cell r="D1596" t="str">
            <v>WA484 0A</v>
          </cell>
          <cell r="E1596" t="str">
            <v>RW20</v>
          </cell>
          <cell r="F1596">
            <v>660</v>
          </cell>
        </row>
        <row r="1597">
          <cell r="B1597" t="str">
            <v>LSE5097</v>
          </cell>
          <cell r="C1597" t="str">
            <v>522-02-02</v>
          </cell>
          <cell r="D1597" t="str">
            <v>MA363 1B</v>
          </cell>
          <cell r="E1597" t="str">
            <v>RW20</v>
          </cell>
          <cell r="F1597">
            <v>600</v>
          </cell>
          <cell r="G1597">
            <v>6030</v>
          </cell>
        </row>
        <row r="1598">
          <cell r="B1598" t="str">
            <v>LSE5097</v>
          </cell>
          <cell r="C1598" t="str">
            <v>522-02-02</v>
          </cell>
          <cell r="D1598" t="str">
            <v>MA363 1B</v>
          </cell>
          <cell r="E1598" t="str">
            <v>RW20</v>
          </cell>
          <cell r="F1598">
            <v>600</v>
          </cell>
        </row>
        <row r="1599">
          <cell r="B1599" t="str">
            <v>LSE5097</v>
          </cell>
          <cell r="C1599" t="str">
            <v>522-02-02</v>
          </cell>
          <cell r="D1599" t="str">
            <v>MA363 1B</v>
          </cell>
          <cell r="E1599" t="str">
            <v>RW20</v>
          </cell>
          <cell r="F1599">
            <v>600</v>
          </cell>
        </row>
        <row r="1600">
          <cell r="B1600" t="str">
            <v>LSE5097</v>
          </cell>
          <cell r="C1600" t="str">
            <v>522-02-02</v>
          </cell>
          <cell r="D1600" t="str">
            <v>MA363 1B</v>
          </cell>
          <cell r="E1600" t="str">
            <v>RW20</v>
          </cell>
          <cell r="F1600">
            <v>600</v>
          </cell>
        </row>
        <row r="1601">
          <cell r="B1601" t="str">
            <v>LSE5097</v>
          </cell>
          <cell r="C1601" t="str">
            <v>522-02-02</v>
          </cell>
          <cell r="D1601" t="str">
            <v>MA363 1B</v>
          </cell>
          <cell r="E1601" t="str">
            <v>RW20</v>
          </cell>
          <cell r="F1601">
            <v>600</v>
          </cell>
        </row>
        <row r="1602">
          <cell r="B1602" t="str">
            <v>LSE5097</v>
          </cell>
          <cell r="C1602" t="str">
            <v>522-02-02</v>
          </cell>
          <cell r="D1602" t="str">
            <v>MA363 1B</v>
          </cell>
          <cell r="E1602" t="str">
            <v>RW20</v>
          </cell>
          <cell r="F1602">
            <v>600</v>
          </cell>
        </row>
        <row r="1603">
          <cell r="B1603" t="str">
            <v>LSE5097</v>
          </cell>
          <cell r="C1603" t="str">
            <v>522-02-02</v>
          </cell>
          <cell r="D1603" t="str">
            <v>MA363 1B</v>
          </cell>
          <cell r="E1603" t="str">
            <v>RW20</v>
          </cell>
          <cell r="F1603">
            <v>600</v>
          </cell>
        </row>
        <row r="1604">
          <cell r="B1604" t="str">
            <v>LSE5097</v>
          </cell>
          <cell r="C1604" t="str">
            <v>522-02-02</v>
          </cell>
          <cell r="D1604" t="str">
            <v>MA363 1B</v>
          </cell>
          <cell r="E1604" t="str">
            <v>RW20</v>
          </cell>
          <cell r="F1604">
            <v>660</v>
          </cell>
        </row>
        <row r="1605">
          <cell r="B1605" t="str">
            <v>LSE5097</v>
          </cell>
          <cell r="C1605" t="str">
            <v>522-02-02</v>
          </cell>
          <cell r="D1605" t="str">
            <v>MA363 1B</v>
          </cell>
          <cell r="E1605" t="str">
            <v>RW20</v>
          </cell>
          <cell r="F1605">
            <v>660</v>
          </cell>
        </row>
        <row r="1606">
          <cell r="B1606" t="str">
            <v>LSE5097</v>
          </cell>
          <cell r="C1606" t="str">
            <v>522-02-02</v>
          </cell>
          <cell r="D1606" t="str">
            <v>MA363 1B</v>
          </cell>
          <cell r="E1606" t="str">
            <v>RW20</v>
          </cell>
          <cell r="F1606">
            <v>510</v>
          </cell>
        </row>
        <row r="1607">
          <cell r="B1607" t="str">
            <v>LSE5098</v>
          </cell>
          <cell r="C1607" t="str">
            <v>582-06-02</v>
          </cell>
          <cell r="D1607" t="str">
            <v>MA473 0B</v>
          </cell>
          <cell r="E1607" t="str">
            <v>RW32</v>
          </cell>
          <cell r="F1607">
            <v>660</v>
          </cell>
          <cell r="G1607">
            <v>1320</v>
          </cell>
        </row>
        <row r="1608">
          <cell r="B1608" t="str">
            <v>LSE5098</v>
          </cell>
          <cell r="C1608" t="str">
            <v>582-06-02</v>
          </cell>
          <cell r="D1608" t="str">
            <v>MA473 0B</v>
          </cell>
          <cell r="E1608" t="str">
            <v>RW32</v>
          </cell>
          <cell r="F1608">
            <v>660</v>
          </cell>
        </row>
        <row r="1609">
          <cell r="B1609" t="str">
            <v>LSE5104</v>
          </cell>
          <cell r="C1609" t="str">
            <v>582-06-02</v>
          </cell>
          <cell r="D1609" t="str">
            <v>MA473 0B</v>
          </cell>
          <cell r="E1609" t="str">
            <v>RW32</v>
          </cell>
          <cell r="F1609">
            <v>660</v>
          </cell>
          <cell r="G1609">
            <v>660</v>
          </cell>
        </row>
        <row r="1610">
          <cell r="B1610" t="str">
            <v>LSE5103</v>
          </cell>
          <cell r="C1610" t="str">
            <v>582-06-16</v>
          </cell>
          <cell r="D1610" t="str">
            <v>MA473 0B</v>
          </cell>
          <cell r="E1610" t="str">
            <v>SW49</v>
          </cell>
          <cell r="F1610">
            <v>660</v>
          </cell>
          <cell r="G1610">
            <v>660</v>
          </cell>
        </row>
        <row r="1611">
          <cell r="B1611" t="str">
            <v>LSE5111</v>
          </cell>
          <cell r="C1611" t="str">
            <v>582-06-16</v>
          </cell>
          <cell r="D1611" t="str">
            <v>MA473 0B</v>
          </cell>
          <cell r="E1611" t="str">
            <v>SW49</v>
          </cell>
          <cell r="F1611">
            <v>660</v>
          </cell>
          <cell r="G1611">
            <v>2640</v>
          </cell>
        </row>
        <row r="1612">
          <cell r="B1612" t="str">
            <v>LSE5111</v>
          </cell>
          <cell r="C1612" t="str">
            <v>582-06-16</v>
          </cell>
          <cell r="D1612" t="str">
            <v>MA473 0B</v>
          </cell>
          <cell r="E1612" t="str">
            <v>SW49</v>
          </cell>
          <cell r="F1612">
            <v>660</v>
          </cell>
        </row>
        <row r="1613">
          <cell r="B1613" t="str">
            <v>LSE5111</v>
          </cell>
          <cell r="C1613" t="str">
            <v>582-06-16</v>
          </cell>
          <cell r="D1613" t="str">
            <v>MA473 0B</v>
          </cell>
          <cell r="E1613" t="str">
            <v>SW49</v>
          </cell>
          <cell r="F1613">
            <v>660</v>
          </cell>
        </row>
        <row r="1614">
          <cell r="B1614" t="str">
            <v>LSE5111</v>
          </cell>
          <cell r="C1614" t="str">
            <v>582-06-16</v>
          </cell>
          <cell r="D1614" t="str">
            <v>MA473 0B</v>
          </cell>
          <cell r="E1614" t="str">
            <v>SW49</v>
          </cell>
          <cell r="F1614">
            <v>660</v>
          </cell>
        </row>
        <row r="1615">
          <cell r="B1615" t="str">
            <v>LSE5112</v>
          </cell>
          <cell r="C1615" t="str">
            <v>582-06-02</v>
          </cell>
          <cell r="D1615" t="str">
            <v>MA473 0B</v>
          </cell>
          <cell r="E1615" t="str">
            <v>RW32</v>
          </cell>
          <cell r="F1615">
            <v>660</v>
          </cell>
          <cell r="G1615">
            <v>2640</v>
          </cell>
        </row>
        <row r="1616">
          <cell r="B1616" t="str">
            <v>LSE5112</v>
          </cell>
          <cell r="C1616" t="str">
            <v>582-06-02</v>
          </cell>
          <cell r="D1616" t="str">
            <v>MA473 0B</v>
          </cell>
          <cell r="E1616" t="str">
            <v>RW32</v>
          </cell>
          <cell r="F1616">
            <v>660</v>
          </cell>
        </row>
        <row r="1617">
          <cell r="B1617" t="str">
            <v>LSE5112</v>
          </cell>
          <cell r="C1617" t="str">
            <v>582-06-02</v>
          </cell>
          <cell r="D1617" t="str">
            <v>MA473 0B</v>
          </cell>
          <cell r="E1617" t="str">
            <v>RW32</v>
          </cell>
          <cell r="F1617">
            <v>660</v>
          </cell>
        </row>
        <row r="1618">
          <cell r="B1618" t="str">
            <v>LSE5112</v>
          </cell>
          <cell r="C1618" t="str">
            <v>582-06-02</v>
          </cell>
          <cell r="D1618" t="str">
            <v>MA473 0B</v>
          </cell>
          <cell r="E1618" t="str">
            <v>RW32</v>
          </cell>
          <cell r="F1618">
            <v>660</v>
          </cell>
        </row>
        <row r="1619">
          <cell r="B1619" t="str">
            <v>LSE5106</v>
          </cell>
          <cell r="C1619" t="str">
            <v>582-06-02</v>
          </cell>
          <cell r="D1619" t="str">
            <v>MA473 0B</v>
          </cell>
          <cell r="E1619" t="str">
            <v>RW32</v>
          </cell>
          <cell r="F1619">
            <v>660</v>
          </cell>
          <cell r="G1619">
            <v>660</v>
          </cell>
        </row>
        <row r="1620">
          <cell r="B1620" t="str">
            <v>LSE5107</v>
          </cell>
          <cell r="C1620" t="str">
            <v>582-06-02</v>
          </cell>
          <cell r="D1620" t="str">
            <v>MA473 0B</v>
          </cell>
          <cell r="E1620" t="str">
            <v>RW32</v>
          </cell>
          <cell r="F1620">
            <v>660</v>
          </cell>
          <cell r="G1620">
            <v>660</v>
          </cell>
        </row>
        <row r="1621">
          <cell r="B1621" t="str">
            <v>LSE5101</v>
          </cell>
          <cell r="C1621" t="str">
            <v>582-06-02</v>
          </cell>
          <cell r="D1621" t="str">
            <v>MA473 0B</v>
          </cell>
          <cell r="E1621" t="str">
            <v>RW32</v>
          </cell>
          <cell r="F1621">
            <v>660</v>
          </cell>
          <cell r="G1621">
            <v>660</v>
          </cell>
        </row>
        <row r="1622">
          <cell r="B1622" t="str">
            <v>LSE5100</v>
          </cell>
          <cell r="C1622" t="str">
            <v>582-06-16</v>
          </cell>
          <cell r="D1622" t="str">
            <v>MA473 0B</v>
          </cell>
          <cell r="E1622" t="str">
            <v>SW49</v>
          </cell>
          <cell r="F1622">
            <v>660</v>
          </cell>
          <cell r="G1622">
            <v>2640</v>
          </cell>
        </row>
        <row r="1623">
          <cell r="B1623" t="str">
            <v>LSE5100</v>
          </cell>
          <cell r="C1623" t="str">
            <v>582-06-16</v>
          </cell>
          <cell r="D1623" t="str">
            <v>MA473 0B</v>
          </cell>
          <cell r="E1623" t="str">
            <v>SW49</v>
          </cell>
          <cell r="F1623">
            <v>660</v>
          </cell>
        </row>
        <row r="1624">
          <cell r="B1624" t="str">
            <v>LSE5100</v>
          </cell>
          <cell r="C1624" t="str">
            <v>582-06-16</v>
          </cell>
          <cell r="D1624" t="str">
            <v>MA473 0B</v>
          </cell>
          <cell r="E1624" t="str">
            <v>SW49</v>
          </cell>
          <cell r="F1624">
            <v>660</v>
          </cell>
        </row>
        <row r="1625">
          <cell r="B1625" t="str">
            <v>LSE5100</v>
          </cell>
          <cell r="C1625" t="str">
            <v>582-06-16</v>
          </cell>
          <cell r="D1625" t="str">
            <v>MA473 0B</v>
          </cell>
          <cell r="E1625" t="str">
            <v>SW49</v>
          </cell>
          <cell r="F1625">
            <v>660</v>
          </cell>
        </row>
        <row r="1627">
          <cell r="B1627" t="str">
            <v>LSANZ4790</v>
          </cell>
          <cell r="C1627" t="str">
            <v>20985-8575</v>
          </cell>
          <cell r="D1627" t="str">
            <v>WA476 1A</v>
          </cell>
          <cell r="E1627" t="str">
            <v>SB29</v>
          </cell>
          <cell r="F1627">
            <v>310</v>
          </cell>
          <cell r="G1627">
            <v>310</v>
          </cell>
        </row>
        <row r="1628">
          <cell r="B1628" t="str">
            <v>LSANZ4782</v>
          </cell>
          <cell r="C1628" t="str">
            <v>20985-8580</v>
          </cell>
          <cell r="D1628" t="str">
            <v>WA476 1A</v>
          </cell>
          <cell r="E1628" t="str">
            <v>SP02</v>
          </cell>
          <cell r="F1628">
            <v>434</v>
          </cell>
          <cell r="G1628">
            <v>434</v>
          </cell>
        </row>
        <row r="1629">
          <cell r="B1629" t="str">
            <v>LSANZ4791</v>
          </cell>
          <cell r="C1629" t="str">
            <v>20985-8580</v>
          </cell>
          <cell r="D1629" t="str">
            <v>WA476 1A</v>
          </cell>
          <cell r="E1629" t="str">
            <v>SP02</v>
          </cell>
          <cell r="F1629">
            <v>310</v>
          </cell>
          <cell r="G1629">
            <v>310</v>
          </cell>
        </row>
        <row r="1630">
          <cell r="B1630" t="str">
            <v>LSANZ4783</v>
          </cell>
          <cell r="C1630" t="str">
            <v>43460-8520</v>
          </cell>
          <cell r="D1630" t="str">
            <v>WA504 0A</v>
          </cell>
          <cell r="E1630" t="str">
            <v>TW19</v>
          </cell>
          <cell r="F1630">
            <v>620</v>
          </cell>
          <cell r="G1630">
            <v>620</v>
          </cell>
        </row>
        <row r="1631">
          <cell r="B1631" t="str">
            <v>LSANZ4793</v>
          </cell>
          <cell r="C1631" t="str">
            <v>43460-8520</v>
          </cell>
          <cell r="D1631" t="str">
            <v>WA504 0A</v>
          </cell>
          <cell r="E1631" t="str">
            <v>TW19</v>
          </cell>
          <cell r="F1631">
            <v>744</v>
          </cell>
          <cell r="G1631">
            <v>744</v>
          </cell>
        </row>
        <row r="1632">
          <cell r="B1632" t="str">
            <v>LSANZ4784</v>
          </cell>
          <cell r="C1632" t="str">
            <v>43460-8580</v>
          </cell>
          <cell r="D1632" t="str">
            <v>WA504 0A</v>
          </cell>
          <cell r="E1632" t="str">
            <v>SP02</v>
          </cell>
          <cell r="F1632">
            <v>775</v>
          </cell>
          <cell r="G1632">
            <v>775</v>
          </cell>
        </row>
        <row r="1633">
          <cell r="B1633" t="str">
            <v>LSANZ4795</v>
          </cell>
          <cell r="C1633" t="str">
            <v>43460-8580</v>
          </cell>
          <cell r="D1633" t="str">
            <v>WA504 0A</v>
          </cell>
          <cell r="E1633" t="str">
            <v>SP02</v>
          </cell>
          <cell r="F1633">
            <v>651</v>
          </cell>
          <cell r="G1633">
            <v>651</v>
          </cell>
        </row>
        <row r="1634">
          <cell r="B1634" t="str">
            <v>LSANZ4794</v>
          </cell>
          <cell r="C1634" t="str">
            <v>43460-8575</v>
          </cell>
          <cell r="D1634" t="str">
            <v>WA504 0A</v>
          </cell>
          <cell r="E1634" t="str">
            <v>SB29</v>
          </cell>
          <cell r="F1634">
            <v>600</v>
          </cell>
          <cell r="G1634">
            <v>600</v>
          </cell>
        </row>
        <row r="1635">
          <cell r="B1635" t="str">
            <v>LSE5045 Re-Cut</v>
          </cell>
          <cell r="C1635" t="str">
            <v>582-06-16</v>
          </cell>
          <cell r="D1635" t="str">
            <v>MA473 0B</v>
          </cell>
          <cell r="E1635" t="str">
            <v>SW49</v>
          </cell>
          <cell r="F1635">
            <v>124</v>
          </cell>
          <cell r="G1635">
            <v>124</v>
          </cell>
        </row>
        <row r="1636">
          <cell r="B1636" t="str">
            <v>LSANZ4773</v>
          </cell>
          <cell r="C1636" t="str">
            <v>00513-0301</v>
          </cell>
          <cell r="D1636" t="str">
            <v>MA386 1A</v>
          </cell>
          <cell r="E1636" t="str">
            <v>RW15</v>
          </cell>
          <cell r="F1636">
            <v>600</v>
          </cell>
          <cell r="G1636">
            <v>900</v>
          </cell>
        </row>
        <row r="1637">
          <cell r="B1637" t="str">
            <v>LSANZ4773</v>
          </cell>
          <cell r="C1637" t="str">
            <v>00513-0301</v>
          </cell>
          <cell r="D1637" t="str">
            <v>MA386 1A</v>
          </cell>
          <cell r="E1637" t="str">
            <v>RW15</v>
          </cell>
          <cell r="F1637">
            <v>300</v>
          </cell>
        </row>
        <row r="1638">
          <cell r="B1638" t="str">
            <v>LSANZ4774</v>
          </cell>
          <cell r="C1638" t="str">
            <v>00513-0339</v>
          </cell>
          <cell r="D1638" t="str">
            <v>MA386 1A</v>
          </cell>
          <cell r="E1638" t="str">
            <v>RW28</v>
          </cell>
          <cell r="F1638">
            <v>600</v>
          </cell>
          <cell r="G1638">
            <v>600</v>
          </cell>
        </row>
        <row r="1639">
          <cell r="B1639" t="str">
            <v>LSANZ4787</v>
          </cell>
          <cell r="C1639" t="str">
            <v>00514-0220</v>
          </cell>
          <cell r="D1639" t="str">
            <v>MA502 0A</v>
          </cell>
          <cell r="E1639" t="str">
            <v>TW14</v>
          </cell>
          <cell r="F1639">
            <v>558</v>
          </cell>
          <cell r="G1639">
            <v>1536</v>
          </cell>
        </row>
        <row r="1640">
          <cell r="B1640" t="str">
            <v>LSANZ4787</v>
          </cell>
          <cell r="C1640" t="str">
            <v>00514-0220</v>
          </cell>
          <cell r="D1640" t="str">
            <v>MA502 0A</v>
          </cell>
          <cell r="E1640" t="str">
            <v>TW14</v>
          </cell>
          <cell r="F1640">
            <v>558</v>
          </cell>
        </row>
        <row r="1641">
          <cell r="B1641" t="str">
            <v>LSANZ4787</v>
          </cell>
          <cell r="C1641" t="str">
            <v>00514-0220</v>
          </cell>
          <cell r="D1641" t="str">
            <v>MA502 0A</v>
          </cell>
          <cell r="E1641" t="str">
            <v>TW14</v>
          </cell>
          <cell r="F1641">
            <v>420</v>
          </cell>
        </row>
        <row r="1642">
          <cell r="B1642" t="str">
            <v>LSANZ4792</v>
          </cell>
          <cell r="C1642" t="str">
            <v>43450-8580</v>
          </cell>
          <cell r="D1642" t="str">
            <v>WA421 2A</v>
          </cell>
          <cell r="E1642" t="str">
            <v>SP02</v>
          </cell>
          <cell r="F1642">
            <v>372</v>
          </cell>
          <cell r="G1642">
            <v>372</v>
          </cell>
        </row>
        <row r="1643">
          <cell r="B1643" t="str">
            <v>LSANZ4798</v>
          </cell>
          <cell r="C1643" t="str">
            <v>00607-0407</v>
          </cell>
          <cell r="D1643" t="str">
            <v>MA130 1B</v>
          </cell>
          <cell r="E1643" t="str">
            <v>SW29</v>
          </cell>
          <cell r="F1643">
            <v>600</v>
          </cell>
          <cell r="G1643">
            <v>1020</v>
          </cell>
        </row>
        <row r="1644">
          <cell r="B1644" t="str">
            <v>LSANZ4798</v>
          </cell>
          <cell r="C1644" t="str">
            <v>00607-0407</v>
          </cell>
          <cell r="D1644" t="str">
            <v>MA130 1B</v>
          </cell>
          <cell r="E1644" t="str">
            <v>SW29</v>
          </cell>
          <cell r="F1644">
            <v>420</v>
          </cell>
        </row>
        <row r="1645">
          <cell r="B1645" t="str">
            <v>LSANZ4776</v>
          </cell>
          <cell r="C1645" t="str">
            <v>00704-0207</v>
          </cell>
          <cell r="D1645" t="str">
            <v>MO143 1B</v>
          </cell>
          <cell r="E1645" t="str">
            <v>SW40</v>
          </cell>
          <cell r="F1645">
            <v>600</v>
          </cell>
          <cell r="G1645">
            <v>600</v>
          </cell>
        </row>
        <row r="1646">
          <cell r="B1646" t="str">
            <v>LSANZ4799</v>
          </cell>
          <cell r="C1646" t="str">
            <v>00704-0207</v>
          </cell>
          <cell r="D1646" t="str">
            <v>MO143 1B</v>
          </cell>
          <cell r="E1646" t="str">
            <v>SW40</v>
          </cell>
          <cell r="F1646">
            <v>600</v>
          </cell>
          <cell r="G1646">
            <v>600</v>
          </cell>
        </row>
        <row r="1647">
          <cell r="B1647" t="str">
            <v>LSANZ4748 Re-Cut</v>
          </cell>
          <cell r="C1647" t="str">
            <v>504-02-07</v>
          </cell>
          <cell r="D1647" t="str">
            <v>MA381 1A</v>
          </cell>
          <cell r="E1647" t="str">
            <v>SW28</v>
          </cell>
          <cell r="F1647">
            <v>87</v>
          </cell>
          <cell r="G1647">
            <v>87</v>
          </cell>
        </row>
        <row r="1648">
          <cell r="B1648" t="str">
            <v>LSANZ4796</v>
          </cell>
          <cell r="C1648" t="str">
            <v>00502-0313</v>
          </cell>
          <cell r="D1648" t="str">
            <v>MA391 1A</v>
          </cell>
          <cell r="E1648" t="str">
            <v>TW11</v>
          </cell>
          <cell r="F1648">
            <v>620</v>
          </cell>
          <cell r="G1648">
            <v>620</v>
          </cell>
        </row>
        <row r="1649">
          <cell r="B1649" t="str">
            <v>LSE5061</v>
          </cell>
          <cell r="C1649" t="str">
            <v>582-06-02</v>
          </cell>
          <cell r="D1649" t="str">
            <v>MA473 0B</v>
          </cell>
          <cell r="E1649" t="str">
            <v>RW32</v>
          </cell>
          <cell r="F1649">
            <v>660</v>
          </cell>
          <cell r="G1649">
            <v>1320</v>
          </cell>
        </row>
        <row r="1650">
          <cell r="B1650" t="str">
            <v>LSE5061</v>
          </cell>
          <cell r="C1650" t="str">
            <v>582-06-02</v>
          </cell>
          <cell r="D1650" t="str">
            <v>MA473 0B</v>
          </cell>
          <cell r="E1650" t="str">
            <v>RW32</v>
          </cell>
          <cell r="F1650">
            <v>660</v>
          </cell>
        </row>
        <row r="1651">
          <cell r="B1651" t="str">
            <v>LSE5060</v>
          </cell>
          <cell r="C1651" t="str">
            <v>582-06-16</v>
          </cell>
          <cell r="D1651" t="str">
            <v>MA473 0B</v>
          </cell>
          <cell r="E1651" t="str">
            <v>SW49</v>
          </cell>
          <cell r="F1651">
            <v>660</v>
          </cell>
          <cell r="G1651">
            <v>660</v>
          </cell>
        </row>
        <row r="1652">
          <cell r="B1652" t="str">
            <v>LSE5081</v>
          </cell>
          <cell r="C1652" t="str">
            <v>582-06-16</v>
          </cell>
          <cell r="D1652" t="str">
            <v>MA473 0B</v>
          </cell>
          <cell r="E1652" t="str">
            <v>SW49</v>
          </cell>
          <cell r="F1652">
            <v>660</v>
          </cell>
          <cell r="G1652">
            <v>1320</v>
          </cell>
        </row>
        <row r="1653">
          <cell r="B1653" t="str">
            <v>LSE5081</v>
          </cell>
          <cell r="C1653" t="str">
            <v>582-06-16</v>
          </cell>
          <cell r="D1653" t="str">
            <v>MA473 0B</v>
          </cell>
          <cell r="E1653" t="str">
            <v>SW49</v>
          </cell>
          <cell r="F1653">
            <v>660</v>
          </cell>
        </row>
        <row r="1654">
          <cell r="B1654" t="str">
            <v>LSE5076</v>
          </cell>
          <cell r="C1654" t="str">
            <v>582-06-02</v>
          </cell>
          <cell r="D1654" t="str">
            <v>MA473 0B</v>
          </cell>
          <cell r="E1654" t="str">
            <v>RW32</v>
          </cell>
          <cell r="F1654">
            <v>660</v>
          </cell>
          <cell r="G1654">
            <v>660</v>
          </cell>
        </row>
        <row r="1655">
          <cell r="B1655" t="str">
            <v>LSE5072</v>
          </cell>
          <cell r="C1655" t="str">
            <v>582-06-02</v>
          </cell>
          <cell r="D1655" t="str">
            <v>MA473 0B</v>
          </cell>
          <cell r="E1655" t="str">
            <v>RW32</v>
          </cell>
          <cell r="F1655">
            <v>660</v>
          </cell>
          <cell r="G1655">
            <v>3300</v>
          </cell>
        </row>
        <row r="1656">
          <cell r="B1656" t="str">
            <v>LSE5072</v>
          </cell>
          <cell r="C1656" t="str">
            <v>582-06-02</v>
          </cell>
          <cell r="D1656" t="str">
            <v>MA473 0B</v>
          </cell>
          <cell r="E1656" t="str">
            <v>RW32</v>
          </cell>
          <cell r="F1656">
            <v>660</v>
          </cell>
        </row>
        <row r="1657">
          <cell r="B1657" t="str">
            <v>LSE5072</v>
          </cell>
          <cell r="C1657" t="str">
            <v>582-06-02</v>
          </cell>
          <cell r="D1657" t="str">
            <v>MA473 0B</v>
          </cell>
          <cell r="E1657" t="str">
            <v>RW32</v>
          </cell>
          <cell r="F1657">
            <v>660</v>
          </cell>
        </row>
        <row r="1658">
          <cell r="B1658" t="str">
            <v>LSE5072</v>
          </cell>
          <cell r="C1658" t="str">
            <v>582-06-02</v>
          </cell>
          <cell r="D1658" t="str">
            <v>MA473 0B</v>
          </cell>
          <cell r="E1658" t="str">
            <v>RW32</v>
          </cell>
          <cell r="F1658">
            <v>660</v>
          </cell>
        </row>
        <row r="1659">
          <cell r="B1659" t="str">
            <v>LSE5072</v>
          </cell>
          <cell r="C1659" t="str">
            <v>582-06-02</v>
          </cell>
          <cell r="D1659" t="str">
            <v>MA473 0B</v>
          </cell>
          <cell r="E1659" t="str">
            <v>RW32</v>
          </cell>
          <cell r="F1659">
            <v>660</v>
          </cell>
        </row>
        <row r="1660">
          <cell r="B1660" t="str">
            <v>LSE5071</v>
          </cell>
          <cell r="C1660" t="str">
            <v>582-06-16</v>
          </cell>
          <cell r="D1660" t="str">
            <v>MA473 0B</v>
          </cell>
          <cell r="E1660" t="str">
            <v>SW49</v>
          </cell>
          <cell r="F1660">
            <v>660</v>
          </cell>
          <cell r="G1660">
            <v>1320</v>
          </cell>
        </row>
        <row r="1661">
          <cell r="B1661" t="str">
            <v>LSE5071</v>
          </cell>
          <cell r="C1661" t="str">
            <v>582-06-16</v>
          </cell>
          <cell r="D1661" t="str">
            <v>MA473 0B</v>
          </cell>
          <cell r="E1661" t="str">
            <v>SW49</v>
          </cell>
          <cell r="F1661">
            <v>660</v>
          </cell>
        </row>
        <row r="1662">
          <cell r="B1662" t="str">
            <v>LSE5065</v>
          </cell>
          <cell r="C1662" t="str">
            <v>582-06-16</v>
          </cell>
          <cell r="D1662" t="str">
            <v>MA473 0B</v>
          </cell>
          <cell r="E1662" t="str">
            <v>SW49</v>
          </cell>
          <cell r="F1662">
            <v>660</v>
          </cell>
          <cell r="G1662">
            <v>2640</v>
          </cell>
        </row>
        <row r="1663">
          <cell r="B1663" t="str">
            <v>LSE5065</v>
          </cell>
          <cell r="C1663" t="str">
            <v>582-06-16</v>
          </cell>
          <cell r="D1663" t="str">
            <v>MA473 0B</v>
          </cell>
          <cell r="E1663" t="str">
            <v>SW49</v>
          </cell>
          <cell r="F1663">
            <v>660</v>
          </cell>
        </row>
        <row r="1664">
          <cell r="B1664" t="str">
            <v>LSE5065</v>
          </cell>
          <cell r="C1664" t="str">
            <v>582-06-16</v>
          </cell>
          <cell r="D1664" t="str">
            <v>MA473 0B</v>
          </cell>
          <cell r="E1664" t="str">
            <v>SW49</v>
          </cell>
          <cell r="F1664">
            <v>660</v>
          </cell>
        </row>
        <row r="1665">
          <cell r="B1665" t="str">
            <v>LSE5065</v>
          </cell>
          <cell r="C1665" t="str">
            <v>582-06-16</v>
          </cell>
          <cell r="D1665" t="str">
            <v>MA473 0B</v>
          </cell>
          <cell r="E1665" t="str">
            <v>SW49</v>
          </cell>
          <cell r="F1665">
            <v>660</v>
          </cell>
        </row>
        <row r="1666">
          <cell r="B1666" t="str">
            <v>LSE5091</v>
          </cell>
          <cell r="C1666" t="str">
            <v>582-06-16</v>
          </cell>
          <cell r="D1666" t="str">
            <v>MA473 0B</v>
          </cell>
          <cell r="E1666" t="str">
            <v>SW49</v>
          </cell>
          <cell r="F1666">
            <v>660</v>
          </cell>
          <cell r="G1666">
            <v>2640</v>
          </cell>
        </row>
        <row r="1667">
          <cell r="B1667" t="str">
            <v>LSE5091</v>
          </cell>
          <cell r="C1667" t="str">
            <v>582-06-16</v>
          </cell>
          <cell r="D1667" t="str">
            <v>MA473 0B</v>
          </cell>
          <cell r="E1667" t="str">
            <v>SW49</v>
          </cell>
          <cell r="F1667">
            <v>660</v>
          </cell>
        </row>
        <row r="1668">
          <cell r="B1668" t="str">
            <v>LSE5091</v>
          </cell>
          <cell r="C1668" t="str">
            <v>582-06-16</v>
          </cell>
          <cell r="D1668" t="str">
            <v>MA473 0B</v>
          </cell>
          <cell r="E1668" t="str">
            <v>SW49</v>
          </cell>
          <cell r="F1668">
            <v>660</v>
          </cell>
        </row>
        <row r="1669">
          <cell r="B1669" t="str">
            <v>LSE5091</v>
          </cell>
          <cell r="C1669" t="str">
            <v>582-06-16</v>
          </cell>
          <cell r="D1669" t="str">
            <v>MA473 0B</v>
          </cell>
          <cell r="E1669" t="str">
            <v>SW49</v>
          </cell>
          <cell r="F1669">
            <v>660</v>
          </cell>
        </row>
        <row r="1670">
          <cell r="B1670" t="str">
            <v>LSE5056</v>
          </cell>
          <cell r="C1670" t="str">
            <v>522-02-02</v>
          </cell>
          <cell r="D1670" t="str">
            <v>MA363 1B</v>
          </cell>
          <cell r="E1670" t="str">
            <v>RW20</v>
          </cell>
          <cell r="F1670">
            <v>660</v>
          </cell>
          <cell r="G1670">
            <v>3510</v>
          </cell>
        </row>
        <row r="1671">
          <cell r="B1671" t="str">
            <v>LSE5056</v>
          </cell>
          <cell r="C1671" t="str">
            <v>522-02-02</v>
          </cell>
          <cell r="D1671" t="str">
            <v>MA363 1B</v>
          </cell>
          <cell r="E1671" t="str">
            <v>RW20</v>
          </cell>
          <cell r="F1671">
            <v>660</v>
          </cell>
        </row>
        <row r="1672">
          <cell r="B1672" t="str">
            <v>LSE5056</v>
          </cell>
          <cell r="C1672" t="str">
            <v>522-02-02</v>
          </cell>
          <cell r="D1672" t="str">
            <v>MA363 1B</v>
          </cell>
          <cell r="E1672" t="str">
            <v>RW20</v>
          </cell>
          <cell r="F1672">
            <v>660</v>
          </cell>
        </row>
        <row r="1673">
          <cell r="B1673" t="str">
            <v>LSE5056</v>
          </cell>
          <cell r="C1673" t="str">
            <v>522-02-02</v>
          </cell>
          <cell r="D1673" t="str">
            <v>MA363 1B</v>
          </cell>
          <cell r="E1673" t="str">
            <v>RW20</v>
          </cell>
          <cell r="F1673">
            <v>660</v>
          </cell>
        </row>
        <row r="1674">
          <cell r="B1674" t="str">
            <v>LSE5056</v>
          </cell>
          <cell r="C1674" t="str">
            <v>522-02-02</v>
          </cell>
          <cell r="D1674" t="str">
            <v>MA363 1B</v>
          </cell>
          <cell r="E1674" t="str">
            <v>RW20</v>
          </cell>
          <cell r="F1674">
            <v>660</v>
          </cell>
        </row>
        <row r="1675">
          <cell r="B1675" t="str">
            <v>LSE5056</v>
          </cell>
          <cell r="C1675" t="str">
            <v>522-02-02</v>
          </cell>
          <cell r="D1675" t="str">
            <v>MA363 1B</v>
          </cell>
          <cell r="E1675" t="str">
            <v>RW20</v>
          </cell>
          <cell r="F1675">
            <v>210</v>
          </cell>
        </row>
        <row r="1676">
          <cell r="B1676" t="str">
            <v>LSE5092</v>
          </cell>
          <cell r="C1676" t="str">
            <v>523-02-75</v>
          </cell>
          <cell r="D1676" t="str">
            <v>MA438 0A</v>
          </cell>
          <cell r="E1676" t="str">
            <v>SB15</v>
          </cell>
          <cell r="F1676">
            <v>660</v>
          </cell>
          <cell r="G1676">
            <v>1320</v>
          </cell>
        </row>
        <row r="1677">
          <cell r="B1677" t="str">
            <v>LSE5092</v>
          </cell>
          <cell r="C1677" t="str">
            <v>523-02-75</v>
          </cell>
          <cell r="D1677" t="str">
            <v>MA438 0A</v>
          </cell>
          <cell r="E1677" t="str">
            <v>SB15</v>
          </cell>
          <cell r="F1677">
            <v>660</v>
          </cell>
        </row>
        <row r="1679">
          <cell r="B1679" t="str">
            <v>CAR2264</v>
          </cell>
          <cell r="C1679" t="str">
            <v>450YU</v>
          </cell>
          <cell r="D1679" t="str">
            <v>JA501 1A</v>
          </cell>
          <cell r="E1679" t="str">
            <v>RW37</v>
          </cell>
          <cell r="F1679">
            <v>176</v>
          </cell>
        </row>
        <row r="1680">
          <cell r="B1680" t="str">
            <v>CAR2264</v>
          </cell>
          <cell r="C1680" t="str">
            <v>450YU</v>
          </cell>
          <cell r="D1680" t="str">
            <v>JA501 1A</v>
          </cell>
          <cell r="E1680" t="str">
            <v>RW37</v>
          </cell>
          <cell r="F1680">
            <v>38</v>
          </cell>
        </row>
        <row r="1681">
          <cell r="B1681" t="str">
            <v>CAR2267</v>
          </cell>
          <cell r="C1681" t="str">
            <v>450YU</v>
          </cell>
          <cell r="D1681" t="str">
            <v>JA501 1A</v>
          </cell>
          <cell r="E1681" t="str">
            <v>RW37</v>
          </cell>
          <cell r="F1681">
            <v>186</v>
          </cell>
          <cell r="G1681">
            <v>1066</v>
          </cell>
        </row>
        <row r="1682">
          <cell r="B1682" t="str">
            <v>CAR2267</v>
          </cell>
          <cell r="C1682" t="str">
            <v>450YU</v>
          </cell>
          <cell r="D1682" t="str">
            <v>JA501 1A</v>
          </cell>
          <cell r="E1682" t="str">
            <v>RW37</v>
          </cell>
          <cell r="F1682">
            <v>186</v>
          </cell>
        </row>
        <row r="1683">
          <cell r="B1683" t="str">
            <v>CAR2267</v>
          </cell>
          <cell r="C1683" t="str">
            <v>450YU</v>
          </cell>
          <cell r="D1683" t="str">
            <v>JA501 1A</v>
          </cell>
          <cell r="E1683" t="str">
            <v>RW37</v>
          </cell>
          <cell r="F1683">
            <v>240</v>
          </cell>
        </row>
        <row r="1684">
          <cell r="B1684" t="str">
            <v>CAR2267</v>
          </cell>
          <cell r="C1684" t="str">
            <v>450YU</v>
          </cell>
          <cell r="D1684" t="str">
            <v>JA501 1A</v>
          </cell>
          <cell r="E1684" t="str">
            <v>RW37</v>
          </cell>
          <cell r="F1684">
            <v>240</v>
          </cell>
        </row>
        <row r="1685">
          <cell r="B1685" t="str">
            <v>CAR2267</v>
          </cell>
          <cell r="C1685" t="str">
            <v>450YU</v>
          </cell>
          <cell r="D1685" t="str">
            <v>JA501 1A</v>
          </cell>
          <cell r="E1685" t="str">
            <v>RW37</v>
          </cell>
          <cell r="F1685">
            <v>176</v>
          </cell>
        </row>
        <row r="1686">
          <cell r="B1686" t="str">
            <v>CAR2267</v>
          </cell>
          <cell r="C1686" t="str">
            <v>450YU</v>
          </cell>
          <cell r="D1686" t="str">
            <v>JA501 1A</v>
          </cell>
          <cell r="E1686" t="str">
            <v>RW37</v>
          </cell>
          <cell r="F1686">
            <v>38</v>
          </cell>
        </row>
        <row r="1688">
          <cell r="B1688" t="str">
            <v>LSE5074</v>
          </cell>
          <cell r="C1688" t="str">
            <v>521-02-16</v>
          </cell>
          <cell r="D1688" t="str">
            <v>MA362 1A</v>
          </cell>
          <cell r="E1688" t="str">
            <v>SW39</v>
          </cell>
          <cell r="F1688">
            <v>660</v>
          </cell>
          <cell r="G1688">
            <v>660</v>
          </cell>
        </row>
        <row r="1689">
          <cell r="B1689" t="str">
            <v>LSE5082</v>
          </cell>
          <cell r="C1689" t="str">
            <v>521-02-16</v>
          </cell>
          <cell r="D1689" t="str">
            <v>MA362 1A</v>
          </cell>
          <cell r="E1689" t="str">
            <v>SW39</v>
          </cell>
          <cell r="F1689">
            <v>300</v>
          </cell>
          <cell r="G1689">
            <v>300</v>
          </cell>
        </row>
        <row r="1690">
          <cell r="B1690" t="str">
            <v>LSE5087</v>
          </cell>
          <cell r="C1690" t="str">
            <v>521-02-16</v>
          </cell>
          <cell r="D1690" t="str">
            <v>MA362 1A</v>
          </cell>
          <cell r="E1690" t="str">
            <v>SW39</v>
          </cell>
          <cell r="F1690">
            <v>660</v>
          </cell>
          <cell r="G1690">
            <v>660</v>
          </cell>
        </row>
        <row r="1691">
          <cell r="B1691" t="str">
            <v>LSE5115</v>
          </cell>
          <cell r="C1691" t="str">
            <v>581-06-02</v>
          </cell>
          <cell r="D1691" t="str">
            <v>MA503 0A</v>
          </cell>
          <cell r="E1691" t="str">
            <v>RW32</v>
          </cell>
          <cell r="F1691">
            <v>660</v>
          </cell>
          <cell r="G1691">
            <v>5280</v>
          </cell>
        </row>
        <row r="1692">
          <cell r="B1692" t="str">
            <v>LSE5115</v>
          </cell>
          <cell r="C1692" t="str">
            <v>581-06-02</v>
          </cell>
          <cell r="D1692" t="str">
            <v>MA503 0A</v>
          </cell>
          <cell r="E1692" t="str">
            <v>RW32</v>
          </cell>
          <cell r="F1692">
            <v>660</v>
          </cell>
        </row>
        <row r="1693">
          <cell r="B1693" t="str">
            <v>LSE5115</v>
          </cell>
          <cell r="C1693" t="str">
            <v>581-06-02</v>
          </cell>
          <cell r="D1693" t="str">
            <v>MA503 0A</v>
          </cell>
          <cell r="E1693" t="str">
            <v>RW32</v>
          </cell>
          <cell r="F1693">
            <v>660</v>
          </cell>
        </row>
        <row r="1694">
          <cell r="B1694" t="str">
            <v>LSE5115</v>
          </cell>
          <cell r="C1694" t="str">
            <v>581-06-02</v>
          </cell>
          <cell r="D1694" t="str">
            <v>MA503 0A</v>
          </cell>
          <cell r="E1694" t="str">
            <v>RW32</v>
          </cell>
          <cell r="F1694">
            <v>660</v>
          </cell>
        </row>
        <row r="1695">
          <cell r="B1695" t="str">
            <v>LSE5115</v>
          </cell>
          <cell r="C1695" t="str">
            <v>581-06-02</v>
          </cell>
          <cell r="D1695" t="str">
            <v>MA503 0A</v>
          </cell>
          <cell r="E1695" t="str">
            <v>RW32</v>
          </cell>
          <cell r="F1695">
            <v>660</v>
          </cell>
        </row>
        <row r="1696">
          <cell r="B1696" t="str">
            <v>LSE5115</v>
          </cell>
          <cell r="C1696" t="str">
            <v>581-06-02</v>
          </cell>
          <cell r="D1696" t="str">
            <v>MA503 0A</v>
          </cell>
          <cell r="E1696" t="str">
            <v>RW32</v>
          </cell>
          <cell r="F1696">
            <v>660</v>
          </cell>
        </row>
        <row r="1697">
          <cell r="B1697" t="str">
            <v>LSE5115</v>
          </cell>
          <cell r="C1697" t="str">
            <v>581-06-02</v>
          </cell>
          <cell r="D1697" t="str">
            <v>MA503 0A</v>
          </cell>
          <cell r="E1697" t="str">
            <v>RW32</v>
          </cell>
          <cell r="F1697">
            <v>660</v>
          </cell>
        </row>
        <row r="1698">
          <cell r="B1698" t="str">
            <v>LSE5115</v>
          </cell>
          <cell r="C1698" t="str">
            <v>581-06-02</v>
          </cell>
          <cell r="D1698" t="str">
            <v>MA503 0A</v>
          </cell>
          <cell r="E1698" t="str">
            <v>RW32</v>
          </cell>
          <cell r="F1698">
            <v>660</v>
          </cell>
        </row>
        <row r="1699">
          <cell r="B1699" t="str">
            <v>LSE5125</v>
          </cell>
          <cell r="C1699" t="str">
            <v>581-06-02</v>
          </cell>
          <cell r="D1699" t="str">
            <v>MA503 0A</v>
          </cell>
          <cell r="E1699" t="str">
            <v>RW32</v>
          </cell>
          <cell r="F1699">
            <v>660</v>
          </cell>
          <cell r="G1699">
            <v>3120</v>
          </cell>
        </row>
        <row r="1700">
          <cell r="B1700" t="str">
            <v>LSE5125</v>
          </cell>
          <cell r="C1700" t="str">
            <v>581-06-02</v>
          </cell>
          <cell r="D1700" t="str">
            <v>MA503 0A</v>
          </cell>
          <cell r="E1700" t="str">
            <v>RW32</v>
          </cell>
          <cell r="F1700">
            <v>660</v>
          </cell>
        </row>
        <row r="1701">
          <cell r="B1701" t="str">
            <v>LSE5125</v>
          </cell>
          <cell r="C1701" t="str">
            <v>581-06-02</v>
          </cell>
          <cell r="D1701" t="str">
            <v>MA503 0A</v>
          </cell>
          <cell r="E1701" t="str">
            <v>RW32</v>
          </cell>
          <cell r="F1701">
            <v>660</v>
          </cell>
        </row>
        <row r="1702">
          <cell r="B1702" t="str">
            <v>LSE5125</v>
          </cell>
          <cell r="C1702" t="str">
            <v>581-06-02</v>
          </cell>
          <cell r="D1702" t="str">
            <v>MA503 0A</v>
          </cell>
          <cell r="E1702" t="str">
            <v>RW32</v>
          </cell>
          <cell r="F1702">
            <v>660</v>
          </cell>
        </row>
        <row r="1703">
          <cell r="B1703" t="str">
            <v>LSE5125</v>
          </cell>
          <cell r="C1703" t="str">
            <v>581-06-02</v>
          </cell>
          <cell r="D1703" t="str">
            <v>MA503 0A</v>
          </cell>
          <cell r="E1703" t="str">
            <v>RW32</v>
          </cell>
          <cell r="F1703">
            <v>480</v>
          </cell>
        </row>
        <row r="1704">
          <cell r="B1704" t="str">
            <v>LSE5122</v>
          </cell>
          <cell r="C1704" t="str">
            <v>581-06-02</v>
          </cell>
          <cell r="D1704" t="str">
            <v>MA503 0A</v>
          </cell>
          <cell r="E1704" t="str">
            <v>RW32</v>
          </cell>
          <cell r="F1704">
            <v>660</v>
          </cell>
          <cell r="G1704">
            <v>1320</v>
          </cell>
        </row>
        <row r="1705">
          <cell r="B1705" t="str">
            <v>LSE5122</v>
          </cell>
          <cell r="C1705" t="str">
            <v>581-06-02</v>
          </cell>
          <cell r="D1705" t="str">
            <v>MA503 0A</v>
          </cell>
          <cell r="E1705" t="str">
            <v>RW32</v>
          </cell>
          <cell r="F1705">
            <v>660</v>
          </cell>
        </row>
        <row r="1706">
          <cell r="B1706" t="str">
            <v>LSE5131</v>
          </cell>
          <cell r="C1706" t="str">
            <v>581-06-02</v>
          </cell>
          <cell r="D1706" t="str">
            <v>MA503 0A</v>
          </cell>
          <cell r="E1706" t="str">
            <v>RW32</v>
          </cell>
          <cell r="F1706">
            <v>660</v>
          </cell>
          <cell r="G1706">
            <v>660</v>
          </cell>
        </row>
        <row r="1707">
          <cell r="B1707" t="str">
            <v>LSE5119</v>
          </cell>
          <cell r="C1707" t="str">
            <v>581-06-16</v>
          </cell>
          <cell r="D1707" t="str">
            <v>MA503 0A</v>
          </cell>
          <cell r="E1707" t="str">
            <v>SW49</v>
          </cell>
          <cell r="F1707">
            <v>660</v>
          </cell>
          <cell r="G1707">
            <v>1320</v>
          </cell>
        </row>
        <row r="1708">
          <cell r="B1708" t="str">
            <v>LSE5119</v>
          </cell>
          <cell r="C1708" t="str">
            <v>581-06-16</v>
          </cell>
          <cell r="D1708" t="str">
            <v>MA503 0A</v>
          </cell>
          <cell r="E1708" t="str">
            <v>SW49</v>
          </cell>
          <cell r="F1708">
            <v>660</v>
          </cell>
        </row>
        <row r="1709">
          <cell r="B1709" t="str">
            <v>MUS2045</v>
          </cell>
          <cell r="C1709" t="str">
            <v xml:space="preserve"> Bootcut 3173</v>
          </cell>
          <cell r="D1709" t="str">
            <v>MA506 0A</v>
          </cell>
          <cell r="E1709" t="str">
            <v>SP06</v>
          </cell>
          <cell r="F1709">
            <v>30</v>
          </cell>
          <cell r="G1709">
            <v>30</v>
          </cell>
        </row>
        <row r="1710">
          <cell r="B1710" t="str">
            <v>MUS2046</v>
          </cell>
          <cell r="C1710" t="str">
            <v>Bell Bottom 520</v>
          </cell>
          <cell r="D1710" t="str">
            <v>WA507 0A</v>
          </cell>
          <cell r="E1710" t="str">
            <v>SP06</v>
          </cell>
          <cell r="F1710">
            <v>24</v>
          </cell>
          <cell r="G1710">
            <v>24</v>
          </cell>
        </row>
        <row r="1711">
          <cell r="B1711" t="str">
            <v>LSE5015</v>
          </cell>
          <cell r="C1711" t="str">
            <v>521-02-16</v>
          </cell>
          <cell r="D1711" t="str">
            <v>MA362 1A</v>
          </cell>
          <cell r="E1711" t="str">
            <v>SW39</v>
          </cell>
          <cell r="F1711">
            <v>660</v>
          </cell>
          <cell r="G1711">
            <v>3300</v>
          </cell>
        </row>
        <row r="1712">
          <cell r="B1712" t="str">
            <v>LSE5015</v>
          </cell>
          <cell r="C1712" t="str">
            <v>521-02-16</v>
          </cell>
          <cell r="D1712" t="str">
            <v>MA362 1A</v>
          </cell>
          <cell r="E1712" t="str">
            <v>SW39</v>
          </cell>
          <cell r="F1712">
            <v>660</v>
          </cell>
        </row>
        <row r="1713">
          <cell r="B1713" t="str">
            <v>LSE5015</v>
          </cell>
          <cell r="C1713" t="str">
            <v>521-02-16</v>
          </cell>
          <cell r="D1713" t="str">
            <v>MA362 1A</v>
          </cell>
          <cell r="E1713" t="str">
            <v>SW39</v>
          </cell>
          <cell r="F1713">
            <v>660</v>
          </cell>
        </row>
        <row r="1714">
          <cell r="B1714" t="str">
            <v>LSE5015</v>
          </cell>
          <cell r="C1714" t="str">
            <v>521-02-16</v>
          </cell>
          <cell r="D1714" t="str">
            <v>MA362 1A</v>
          </cell>
          <cell r="E1714" t="str">
            <v>SW39</v>
          </cell>
          <cell r="F1714">
            <v>660</v>
          </cell>
        </row>
        <row r="1715">
          <cell r="B1715" t="str">
            <v>LSE5015</v>
          </cell>
          <cell r="C1715" t="str">
            <v>521-02-16</v>
          </cell>
          <cell r="D1715" t="str">
            <v>MA362 1A</v>
          </cell>
          <cell r="E1715" t="str">
            <v>SW39</v>
          </cell>
          <cell r="F1715">
            <v>660</v>
          </cell>
        </row>
        <row r="1716">
          <cell r="B1716" t="str">
            <v>LSE5054</v>
          </cell>
          <cell r="C1716" t="str">
            <v>521-02-16</v>
          </cell>
          <cell r="D1716" t="str">
            <v>MA362 1A</v>
          </cell>
          <cell r="E1716" t="str">
            <v>SW39</v>
          </cell>
          <cell r="F1716">
            <v>660</v>
          </cell>
          <cell r="G1716">
            <v>1320</v>
          </cell>
        </row>
        <row r="1717">
          <cell r="B1717" t="str">
            <v>LSE5054</v>
          </cell>
          <cell r="C1717" t="str">
            <v>521-02-16</v>
          </cell>
          <cell r="D1717" t="str">
            <v>MA362 1A</v>
          </cell>
          <cell r="E1717" t="str">
            <v>SW39</v>
          </cell>
          <cell r="F1717">
            <v>660</v>
          </cell>
        </row>
        <row r="1718">
          <cell r="B1718" t="str">
            <v>LSE5130</v>
          </cell>
          <cell r="C1718" t="str">
            <v>521-02-16</v>
          </cell>
          <cell r="D1718" t="str">
            <v>MA362 1A</v>
          </cell>
          <cell r="E1718" t="str">
            <v>SW39</v>
          </cell>
          <cell r="F1718">
            <v>660</v>
          </cell>
          <cell r="G1718">
            <v>660</v>
          </cell>
        </row>
        <row r="1719">
          <cell r="B1719" t="str">
            <v>LSE5124</v>
          </cell>
          <cell r="C1719" t="str">
            <v>583-06-16</v>
          </cell>
          <cell r="D1719" t="str">
            <v>WA474 0A</v>
          </cell>
          <cell r="E1719" t="str">
            <v>SW49</v>
          </cell>
          <cell r="F1719">
            <v>660</v>
          </cell>
          <cell r="G1719">
            <v>1320</v>
          </cell>
        </row>
        <row r="1720">
          <cell r="B1720" t="str">
            <v>LSE5124</v>
          </cell>
          <cell r="C1720" t="str">
            <v>583-06-16</v>
          </cell>
          <cell r="D1720" t="str">
            <v>WA474 0A</v>
          </cell>
          <cell r="E1720" t="str">
            <v>SW49</v>
          </cell>
          <cell r="F1720">
            <v>660</v>
          </cell>
        </row>
        <row r="1721">
          <cell r="B1721" t="str">
            <v>CAR2274</v>
          </cell>
          <cell r="C1721" t="str">
            <v>710 PB</v>
          </cell>
          <cell r="D1721" t="str">
            <v>MB204 1B</v>
          </cell>
          <cell r="E1721" t="str">
            <v>Rigid</v>
          </cell>
          <cell r="F1721">
            <v>120</v>
          </cell>
          <cell r="G1721">
            <v>10821</v>
          </cell>
        </row>
        <row r="1722">
          <cell r="B1722" t="str">
            <v>CAR2274</v>
          </cell>
          <cell r="C1722" t="str">
            <v>710 PB</v>
          </cell>
          <cell r="D1722" t="str">
            <v>MB204 1B</v>
          </cell>
          <cell r="E1722" t="str">
            <v>Rigid</v>
          </cell>
          <cell r="F1722">
            <v>600</v>
          </cell>
        </row>
        <row r="1723">
          <cell r="B1723" t="str">
            <v>CAR2274</v>
          </cell>
          <cell r="C1723" t="str">
            <v>710 PB</v>
          </cell>
          <cell r="D1723" t="str">
            <v>MB204 1B</v>
          </cell>
          <cell r="E1723" t="str">
            <v>Rigid</v>
          </cell>
          <cell r="F1723">
            <v>600</v>
          </cell>
        </row>
        <row r="1724">
          <cell r="B1724" t="str">
            <v>CAR2274</v>
          </cell>
          <cell r="C1724" t="str">
            <v>710 PB</v>
          </cell>
          <cell r="D1724" t="str">
            <v>MB204 1B</v>
          </cell>
          <cell r="E1724" t="str">
            <v>Rigid</v>
          </cell>
          <cell r="F1724">
            <v>600</v>
          </cell>
        </row>
        <row r="1725">
          <cell r="B1725" t="str">
            <v>CAR2274</v>
          </cell>
          <cell r="C1725" t="str">
            <v>710 PB</v>
          </cell>
          <cell r="D1725" t="str">
            <v>MB204 1B</v>
          </cell>
          <cell r="E1725" t="str">
            <v>Rigid</v>
          </cell>
          <cell r="F1725">
            <v>600</v>
          </cell>
        </row>
        <row r="1726">
          <cell r="B1726" t="str">
            <v>CAR2274</v>
          </cell>
          <cell r="C1726" t="str">
            <v>710 PB</v>
          </cell>
          <cell r="D1726" t="str">
            <v>MB204 1B</v>
          </cell>
          <cell r="E1726" t="str">
            <v>Rigid</v>
          </cell>
          <cell r="F1726">
            <v>600</v>
          </cell>
        </row>
        <row r="1727">
          <cell r="B1727" t="str">
            <v>CAR2274</v>
          </cell>
          <cell r="C1727" t="str">
            <v>710 PB</v>
          </cell>
          <cell r="D1727" t="str">
            <v>MB204 1B</v>
          </cell>
          <cell r="E1727" t="str">
            <v>Rigid</v>
          </cell>
          <cell r="F1727">
            <v>600</v>
          </cell>
        </row>
        <row r="1728">
          <cell r="B1728" t="str">
            <v>CAR2274</v>
          </cell>
          <cell r="C1728" t="str">
            <v>710 PB</v>
          </cell>
          <cell r="D1728" t="str">
            <v>MB204 1B</v>
          </cell>
          <cell r="E1728" t="str">
            <v>Rigid</v>
          </cell>
          <cell r="F1728">
            <v>600</v>
          </cell>
        </row>
        <row r="1729">
          <cell r="B1729" t="str">
            <v>CAR2274</v>
          </cell>
          <cell r="C1729" t="str">
            <v>710 PB</v>
          </cell>
          <cell r="D1729" t="str">
            <v>MB204 1B</v>
          </cell>
          <cell r="E1729" t="str">
            <v>Rigid</v>
          </cell>
          <cell r="F1729">
            <v>620</v>
          </cell>
        </row>
        <row r="1730">
          <cell r="B1730" t="str">
            <v>CAR2274</v>
          </cell>
          <cell r="C1730" t="str">
            <v>710 PB</v>
          </cell>
          <cell r="D1730" t="str">
            <v>MB204 1B</v>
          </cell>
          <cell r="E1730" t="str">
            <v>Rigid</v>
          </cell>
          <cell r="F1730">
            <v>620</v>
          </cell>
        </row>
        <row r="1731">
          <cell r="B1731" t="str">
            <v>CAR2274</v>
          </cell>
          <cell r="C1731" t="str">
            <v>710 PB</v>
          </cell>
          <cell r="D1731" t="str">
            <v>MB204 1B</v>
          </cell>
          <cell r="E1731" t="str">
            <v>Rigid</v>
          </cell>
          <cell r="F1731">
            <v>620</v>
          </cell>
        </row>
        <row r="1732">
          <cell r="B1732" t="str">
            <v>CAR2274</v>
          </cell>
          <cell r="C1732" t="str">
            <v>710 PB</v>
          </cell>
          <cell r="D1732" t="str">
            <v>MB204 1B</v>
          </cell>
          <cell r="E1732" t="str">
            <v>Rigid</v>
          </cell>
          <cell r="F1732">
            <v>620</v>
          </cell>
        </row>
        <row r="1733">
          <cell r="B1733" t="str">
            <v>CAR2274</v>
          </cell>
          <cell r="C1733" t="str">
            <v>710 PB</v>
          </cell>
          <cell r="D1733" t="str">
            <v>MB204 1B</v>
          </cell>
          <cell r="E1733" t="str">
            <v>Rigid</v>
          </cell>
          <cell r="F1733">
            <v>620</v>
          </cell>
        </row>
        <row r="1734">
          <cell r="B1734" t="str">
            <v>CAR2274</v>
          </cell>
          <cell r="C1734" t="str">
            <v>710 PB</v>
          </cell>
          <cell r="D1734" t="str">
            <v>MB204 1B</v>
          </cell>
          <cell r="E1734" t="str">
            <v>Rigid</v>
          </cell>
          <cell r="F1734">
            <v>620</v>
          </cell>
        </row>
        <row r="1735">
          <cell r="B1735" t="str">
            <v>CAR2274</v>
          </cell>
          <cell r="C1735" t="str">
            <v>710 PB</v>
          </cell>
          <cell r="D1735" t="str">
            <v>MB204 1B</v>
          </cell>
          <cell r="E1735" t="str">
            <v>Rigid</v>
          </cell>
          <cell r="F1735">
            <v>620</v>
          </cell>
        </row>
        <row r="1736">
          <cell r="B1736" t="str">
            <v>CAR2274</v>
          </cell>
          <cell r="C1736" t="str">
            <v>710 PB</v>
          </cell>
          <cell r="D1736" t="str">
            <v>MB204 1B</v>
          </cell>
          <cell r="E1736" t="str">
            <v>Rigid</v>
          </cell>
          <cell r="F1736">
            <v>600</v>
          </cell>
        </row>
        <row r="1737">
          <cell r="B1737" t="str">
            <v>CAR2274</v>
          </cell>
          <cell r="C1737" t="str">
            <v>710 PB</v>
          </cell>
          <cell r="D1737" t="str">
            <v>MB204 1B</v>
          </cell>
          <cell r="E1737" t="str">
            <v>Rigid</v>
          </cell>
          <cell r="F1737">
            <v>600</v>
          </cell>
        </row>
        <row r="1738">
          <cell r="B1738" t="str">
            <v>CAR2274</v>
          </cell>
          <cell r="C1738" t="str">
            <v>710 PB</v>
          </cell>
          <cell r="D1738" t="str">
            <v>MB204 1B</v>
          </cell>
          <cell r="E1738" t="str">
            <v>Rigid</v>
          </cell>
          <cell r="F1738">
            <v>620</v>
          </cell>
        </row>
        <row r="1739">
          <cell r="B1739" t="str">
            <v>CAR2274</v>
          </cell>
          <cell r="C1739" t="str">
            <v>710 PB</v>
          </cell>
          <cell r="D1739" t="str">
            <v>MB204 1B</v>
          </cell>
          <cell r="E1739" t="str">
            <v>Rigid</v>
          </cell>
          <cell r="F1739">
            <v>341</v>
          </cell>
        </row>
        <row r="1740">
          <cell r="B1740" t="str">
            <v>LSE5066 Re-Cut</v>
          </cell>
          <cell r="C1740" t="str">
            <v>583-06-16</v>
          </cell>
          <cell r="D1740" t="str">
            <v>WA474 0A</v>
          </cell>
          <cell r="E1740" t="str">
            <v>SW49</v>
          </cell>
          <cell r="F1740">
            <v>28</v>
          </cell>
          <cell r="G1740">
            <v>28</v>
          </cell>
        </row>
        <row r="1741">
          <cell r="B1741" t="str">
            <v>LSE5068 Re-Cut</v>
          </cell>
          <cell r="C1741" t="str">
            <v>581-06-16</v>
          </cell>
          <cell r="D1741" t="str">
            <v>MA503 0A</v>
          </cell>
          <cell r="E1741" t="str">
            <v>SW49</v>
          </cell>
          <cell r="F1741">
            <v>116</v>
          </cell>
          <cell r="G1741">
            <v>116</v>
          </cell>
        </row>
        <row r="1742">
          <cell r="B1742" t="str">
            <v>CAR2273</v>
          </cell>
          <cell r="C1742" t="str">
            <v>704 PB</v>
          </cell>
          <cell r="D1742" t="str">
            <v>MA480 0A</v>
          </cell>
          <cell r="E1742" t="str">
            <v>Rigid</v>
          </cell>
          <cell r="F1742">
            <v>180</v>
          </cell>
          <cell r="G1742">
            <v>1068</v>
          </cell>
        </row>
        <row r="1743">
          <cell r="B1743" t="str">
            <v>CAR2273</v>
          </cell>
          <cell r="C1743" t="str">
            <v>704 PB</v>
          </cell>
          <cell r="D1743" t="str">
            <v>MA480 0A</v>
          </cell>
          <cell r="E1743" t="str">
            <v>Rigid</v>
          </cell>
          <cell r="F1743">
            <v>600</v>
          </cell>
        </row>
        <row r="1744">
          <cell r="B1744" t="str">
            <v>CAR2273</v>
          </cell>
          <cell r="C1744" t="str">
            <v>704 PB</v>
          </cell>
          <cell r="D1744" t="str">
            <v>MA480 0A</v>
          </cell>
          <cell r="E1744" t="str">
            <v>Rigid</v>
          </cell>
          <cell r="F1744">
            <v>288</v>
          </cell>
        </row>
        <row r="1745">
          <cell r="B1745" t="str">
            <v>LSE5118</v>
          </cell>
          <cell r="C1745" t="str">
            <v>583-06-02</v>
          </cell>
          <cell r="D1745" t="str">
            <v>WA474 0A</v>
          </cell>
          <cell r="E1745" t="str">
            <v>RW32</v>
          </cell>
          <cell r="F1745">
            <v>660</v>
          </cell>
          <cell r="G1745">
            <v>660</v>
          </cell>
        </row>
        <row r="1746">
          <cell r="B1746" t="str">
            <v>LSE5117</v>
          </cell>
          <cell r="C1746" t="str">
            <v>583-06-16</v>
          </cell>
          <cell r="D1746" t="str">
            <v>WA474 0A</v>
          </cell>
          <cell r="E1746" t="str">
            <v>SW49</v>
          </cell>
          <cell r="F1746">
            <v>660</v>
          </cell>
          <cell r="G1746">
            <v>1980</v>
          </cell>
        </row>
        <row r="1747">
          <cell r="B1747" t="str">
            <v>LSE5117</v>
          </cell>
          <cell r="C1747" t="str">
            <v>583-06-16</v>
          </cell>
          <cell r="D1747" t="str">
            <v>WA474 0A</v>
          </cell>
          <cell r="E1747" t="str">
            <v>SW49</v>
          </cell>
          <cell r="F1747">
            <v>660</v>
          </cell>
        </row>
        <row r="1748">
          <cell r="B1748" t="str">
            <v>LSE5117</v>
          </cell>
          <cell r="C1748" t="str">
            <v>583-06-16</v>
          </cell>
          <cell r="D1748" t="str">
            <v>WA474 0A</v>
          </cell>
          <cell r="E1748" t="str">
            <v>SW49</v>
          </cell>
          <cell r="F1748">
            <v>660</v>
          </cell>
        </row>
        <row r="1749">
          <cell r="B1749" t="str">
            <v>LSE5160</v>
          </cell>
          <cell r="C1749" t="str">
            <v>583-06-16</v>
          </cell>
          <cell r="D1749" t="str">
            <v>WA474 0A</v>
          </cell>
          <cell r="E1749" t="str">
            <v>SW49</v>
          </cell>
          <cell r="F1749">
            <v>660</v>
          </cell>
          <cell r="G1749">
            <v>660</v>
          </cell>
        </row>
        <row r="1750">
          <cell r="B1750" t="str">
            <v>LSE5165</v>
          </cell>
          <cell r="C1750" t="str">
            <v>583-06-02</v>
          </cell>
          <cell r="D1750" t="str">
            <v>WA474 0A</v>
          </cell>
          <cell r="E1750" t="str">
            <v>RW32</v>
          </cell>
          <cell r="F1750">
            <v>660</v>
          </cell>
          <cell r="G1750">
            <v>660</v>
          </cell>
        </row>
        <row r="1751">
          <cell r="B1751" t="str">
            <v>LSE5181</v>
          </cell>
          <cell r="C1751" t="str">
            <v>521-02-76</v>
          </cell>
          <cell r="D1751" t="str">
            <v>MA362 1A</v>
          </cell>
          <cell r="E1751" t="str">
            <v>SB16</v>
          </cell>
          <cell r="F1751">
            <v>660</v>
          </cell>
          <cell r="G1751">
            <v>4620</v>
          </cell>
        </row>
        <row r="1753">
          <cell r="B1753" t="str">
            <v>LSE5055</v>
          </cell>
          <cell r="C1753" t="str">
            <v>522-02-16</v>
          </cell>
          <cell r="D1753" t="str">
            <v>MA363 1B</v>
          </cell>
          <cell r="E1753" t="str">
            <v>SW39</v>
          </cell>
          <cell r="F1753">
            <v>600</v>
          </cell>
          <cell r="G1753">
            <v>1500</v>
          </cell>
        </row>
        <row r="1754">
          <cell r="B1754" t="str">
            <v>LSE5055</v>
          </cell>
          <cell r="C1754" t="str">
            <v>522-02-16</v>
          </cell>
          <cell r="D1754" t="str">
            <v>MA363 1B</v>
          </cell>
          <cell r="E1754" t="str">
            <v>SW39</v>
          </cell>
          <cell r="F1754">
            <v>600</v>
          </cell>
        </row>
        <row r="1755">
          <cell r="B1755" t="str">
            <v>LSE5055</v>
          </cell>
          <cell r="C1755" t="str">
            <v>522-02-16</v>
          </cell>
          <cell r="D1755" t="str">
            <v>MA363 1B</v>
          </cell>
          <cell r="E1755" t="str">
            <v>SW39</v>
          </cell>
          <cell r="F1755">
            <v>300</v>
          </cell>
        </row>
        <row r="1756">
          <cell r="B1756" t="str">
            <v>LSE5062</v>
          </cell>
          <cell r="C1756" t="str">
            <v>522-02-16</v>
          </cell>
          <cell r="D1756" t="str">
            <v>MA363 1B</v>
          </cell>
          <cell r="E1756" t="str">
            <v>SW39</v>
          </cell>
          <cell r="F1756">
            <v>660</v>
          </cell>
          <cell r="G1756">
            <v>660</v>
          </cell>
        </row>
        <row r="1757">
          <cell r="B1757" t="str">
            <v>LSE5120</v>
          </cell>
          <cell r="C1757" t="str">
            <v>582-06-16</v>
          </cell>
          <cell r="D1757" t="str">
            <v>MA473 0B</v>
          </cell>
          <cell r="E1757" t="str">
            <v>SW49</v>
          </cell>
          <cell r="F1757">
            <v>660</v>
          </cell>
          <cell r="G1757">
            <v>4620</v>
          </cell>
        </row>
        <row r="1758">
          <cell r="B1758" t="str">
            <v>LSE5120</v>
          </cell>
          <cell r="C1758" t="str">
            <v>582-06-16</v>
          </cell>
          <cell r="D1758" t="str">
            <v>MA473 0B</v>
          </cell>
          <cell r="E1758" t="str">
            <v>SW49</v>
          </cell>
          <cell r="F1758">
            <v>660</v>
          </cell>
        </row>
        <row r="1759">
          <cell r="B1759" t="str">
            <v>LSE5120</v>
          </cell>
          <cell r="C1759" t="str">
            <v>582-06-16</v>
          </cell>
          <cell r="D1759" t="str">
            <v>MA473 0B</v>
          </cell>
          <cell r="E1759" t="str">
            <v>SW49</v>
          </cell>
          <cell r="F1759">
            <v>660</v>
          </cell>
        </row>
        <row r="1760">
          <cell r="B1760" t="str">
            <v>LSE5120</v>
          </cell>
          <cell r="C1760" t="str">
            <v>582-06-16</v>
          </cell>
          <cell r="D1760" t="str">
            <v>MA473 0B</v>
          </cell>
          <cell r="E1760" t="str">
            <v>SW49</v>
          </cell>
          <cell r="F1760">
            <v>660</v>
          </cell>
        </row>
        <row r="1761">
          <cell r="B1761" t="str">
            <v>LSE5120</v>
          </cell>
          <cell r="C1761" t="str">
            <v>582-06-16</v>
          </cell>
          <cell r="D1761" t="str">
            <v>MA473 0B</v>
          </cell>
          <cell r="E1761" t="str">
            <v>SW49</v>
          </cell>
          <cell r="F1761">
            <v>660</v>
          </cell>
        </row>
        <row r="1762">
          <cell r="B1762" t="str">
            <v>LSE5120</v>
          </cell>
          <cell r="C1762" t="str">
            <v>582-06-16</v>
          </cell>
          <cell r="D1762" t="str">
            <v>MA473 0B</v>
          </cell>
          <cell r="E1762" t="str">
            <v>SW49</v>
          </cell>
          <cell r="F1762">
            <v>660</v>
          </cell>
        </row>
        <row r="1763">
          <cell r="B1763" t="str">
            <v>LSE5120</v>
          </cell>
          <cell r="C1763" t="str">
            <v>582-06-16</v>
          </cell>
          <cell r="D1763" t="str">
            <v>MA473 0B</v>
          </cell>
          <cell r="E1763" t="str">
            <v>SW49</v>
          </cell>
          <cell r="F1763">
            <v>660</v>
          </cell>
        </row>
        <row r="1764">
          <cell r="B1764" t="str">
            <v>LSE5121</v>
          </cell>
          <cell r="C1764" t="str">
            <v>582-06-02</v>
          </cell>
          <cell r="D1764" t="str">
            <v>MA473 0B</v>
          </cell>
          <cell r="E1764" t="str">
            <v>RW32</v>
          </cell>
          <cell r="F1764">
            <v>660</v>
          </cell>
          <cell r="G1764">
            <v>1320</v>
          </cell>
        </row>
        <row r="1765">
          <cell r="B1765" t="str">
            <v>LSE5121</v>
          </cell>
          <cell r="C1765" t="str">
            <v>582-06-02</v>
          </cell>
          <cell r="D1765" t="str">
            <v>MA473 0B</v>
          </cell>
          <cell r="E1765" t="str">
            <v>RW32</v>
          </cell>
          <cell r="F1765">
            <v>660</v>
          </cell>
        </row>
        <row r="1766">
          <cell r="B1766" t="str">
            <v>LSE5123</v>
          </cell>
          <cell r="C1766" t="str">
            <v>582-06-16</v>
          </cell>
          <cell r="D1766" t="str">
            <v>MA473 0B</v>
          </cell>
          <cell r="E1766" t="str">
            <v>SW49</v>
          </cell>
          <cell r="F1766">
            <v>660</v>
          </cell>
          <cell r="G1766">
            <v>660</v>
          </cell>
        </row>
        <row r="1767">
          <cell r="B1767" t="str">
            <v>LSE5132</v>
          </cell>
          <cell r="C1767" t="str">
            <v>582-06-16</v>
          </cell>
          <cell r="D1767" t="str">
            <v>MA473 0B</v>
          </cell>
          <cell r="E1767" t="str">
            <v>SW49</v>
          </cell>
          <cell r="F1767">
            <v>660</v>
          </cell>
          <cell r="G1767">
            <v>660</v>
          </cell>
        </row>
        <row r="1768">
          <cell r="B1768" t="str">
            <v>LSE5116</v>
          </cell>
          <cell r="C1768" t="str">
            <v>582-06-16</v>
          </cell>
          <cell r="D1768" t="str">
            <v>MA473 0B</v>
          </cell>
          <cell r="E1768" t="str">
            <v>SW49</v>
          </cell>
          <cell r="F1768">
            <v>660</v>
          </cell>
          <cell r="G1768">
            <v>2640</v>
          </cell>
        </row>
        <row r="1769">
          <cell r="B1769" t="str">
            <v>LSE5116</v>
          </cell>
          <cell r="C1769" t="str">
            <v>582-06-16</v>
          </cell>
          <cell r="D1769" t="str">
            <v>MA473 0B</v>
          </cell>
          <cell r="E1769" t="str">
            <v>SW49</v>
          </cell>
          <cell r="F1769">
            <v>660</v>
          </cell>
        </row>
        <row r="1770">
          <cell r="B1770" t="str">
            <v>LSE5116</v>
          </cell>
          <cell r="C1770" t="str">
            <v>582-06-16</v>
          </cell>
          <cell r="D1770" t="str">
            <v>MA473 0B</v>
          </cell>
          <cell r="E1770" t="str">
            <v>SW49</v>
          </cell>
          <cell r="F1770">
            <v>660</v>
          </cell>
        </row>
        <row r="1771">
          <cell r="B1771" t="str">
            <v>LSE5116</v>
          </cell>
          <cell r="C1771" t="str">
            <v>582-06-16</v>
          </cell>
          <cell r="D1771" t="str">
            <v>MA473 0B</v>
          </cell>
          <cell r="E1771" t="str">
            <v>SW49</v>
          </cell>
          <cell r="F1771">
            <v>660</v>
          </cell>
        </row>
        <row r="1772">
          <cell r="B1772" t="str">
            <v>LSE5129</v>
          </cell>
          <cell r="C1772" t="str">
            <v>582-06-16</v>
          </cell>
          <cell r="D1772" t="str">
            <v>MA473 0B</v>
          </cell>
          <cell r="E1772" t="str">
            <v>SW49</v>
          </cell>
          <cell r="F1772">
            <v>660</v>
          </cell>
          <cell r="G1772">
            <v>660</v>
          </cell>
        </row>
        <row r="1773">
          <cell r="B1773" t="str">
            <v>LSE5126</v>
          </cell>
          <cell r="C1773" t="str">
            <v>582-06-16</v>
          </cell>
          <cell r="D1773" t="str">
            <v>MA473 0B</v>
          </cell>
          <cell r="E1773" t="str">
            <v>SW49</v>
          </cell>
          <cell r="F1773">
            <v>660</v>
          </cell>
          <cell r="G1773">
            <v>660</v>
          </cell>
        </row>
        <row r="1774">
          <cell r="B1774" t="str">
            <v>LSE5127</v>
          </cell>
          <cell r="C1774" t="str">
            <v>582-06-02</v>
          </cell>
          <cell r="D1774" t="str">
            <v>MA473 0B</v>
          </cell>
          <cell r="E1774" t="str">
            <v>RW32</v>
          </cell>
          <cell r="F1774">
            <v>660</v>
          </cell>
          <cell r="G1774">
            <v>660</v>
          </cell>
        </row>
        <row r="1775">
          <cell r="B1775" t="str">
            <v>LSE5096</v>
          </cell>
          <cell r="C1775" t="str">
            <v>522-02-16</v>
          </cell>
          <cell r="D1775" t="str">
            <v>MA363 1B</v>
          </cell>
          <cell r="E1775" t="str">
            <v>SW39</v>
          </cell>
          <cell r="F1775">
            <v>660</v>
          </cell>
          <cell r="G1775">
            <v>9060</v>
          </cell>
        </row>
        <row r="1776">
          <cell r="B1776" t="str">
            <v>LSE5096</v>
          </cell>
          <cell r="C1776" t="str">
            <v>522-02-16</v>
          </cell>
          <cell r="D1776" t="str">
            <v>MA363 1B</v>
          </cell>
          <cell r="E1776" t="str">
            <v>SW39</v>
          </cell>
          <cell r="F1776">
            <v>660</v>
          </cell>
        </row>
        <row r="1777">
          <cell r="B1777" t="str">
            <v>LSE5096</v>
          </cell>
          <cell r="C1777" t="str">
            <v>522-02-16</v>
          </cell>
          <cell r="D1777" t="str">
            <v>MA363 1B</v>
          </cell>
          <cell r="E1777" t="str">
            <v>SW39</v>
          </cell>
          <cell r="F1777">
            <v>660</v>
          </cell>
        </row>
        <row r="1778">
          <cell r="B1778" t="str">
            <v>LSE5096</v>
          </cell>
          <cell r="C1778" t="str">
            <v>522-02-16</v>
          </cell>
          <cell r="D1778" t="str">
            <v>MA363 1B</v>
          </cell>
          <cell r="E1778" t="str">
            <v>SW39</v>
          </cell>
          <cell r="F1778">
            <v>660</v>
          </cell>
        </row>
        <row r="1779">
          <cell r="B1779" t="str">
            <v>LSE5096</v>
          </cell>
          <cell r="C1779" t="str">
            <v>522-02-16</v>
          </cell>
          <cell r="D1779" t="str">
            <v>MA363 1B</v>
          </cell>
          <cell r="E1779" t="str">
            <v>SW39</v>
          </cell>
          <cell r="F1779">
            <v>660</v>
          </cell>
        </row>
        <row r="1780">
          <cell r="B1780" t="str">
            <v>LSE5096</v>
          </cell>
          <cell r="C1780" t="str">
            <v>522-02-16</v>
          </cell>
          <cell r="D1780" t="str">
            <v>MA363 1B</v>
          </cell>
          <cell r="E1780" t="str">
            <v>SW39</v>
          </cell>
          <cell r="F1780">
            <v>660</v>
          </cell>
        </row>
        <row r="1781">
          <cell r="B1781" t="str">
            <v>LSE5096</v>
          </cell>
          <cell r="C1781" t="str">
            <v>522-02-16</v>
          </cell>
          <cell r="D1781" t="str">
            <v>MA363 1B</v>
          </cell>
          <cell r="E1781" t="str">
            <v>SW39</v>
          </cell>
          <cell r="F1781">
            <v>660</v>
          </cell>
        </row>
        <row r="1782">
          <cell r="B1782" t="str">
            <v>LSE5096</v>
          </cell>
          <cell r="C1782" t="str">
            <v>522-02-16</v>
          </cell>
          <cell r="D1782" t="str">
            <v>MA363 1B</v>
          </cell>
          <cell r="E1782" t="str">
            <v>SW39</v>
          </cell>
          <cell r="F1782">
            <v>660</v>
          </cell>
        </row>
        <row r="1783">
          <cell r="B1783" t="str">
            <v>LSE5096</v>
          </cell>
          <cell r="C1783" t="str">
            <v>522-02-16</v>
          </cell>
          <cell r="D1783" t="str">
            <v>MA363 1B</v>
          </cell>
          <cell r="E1783" t="str">
            <v>SW39</v>
          </cell>
          <cell r="F1783">
            <v>660</v>
          </cell>
        </row>
        <row r="1784">
          <cell r="B1784" t="str">
            <v>LSE5096</v>
          </cell>
          <cell r="C1784" t="str">
            <v>522-02-16</v>
          </cell>
          <cell r="D1784" t="str">
            <v>MA363 1B</v>
          </cell>
          <cell r="E1784" t="str">
            <v>SW39</v>
          </cell>
          <cell r="F1784">
            <v>660</v>
          </cell>
        </row>
        <row r="1785">
          <cell r="B1785" t="str">
            <v>LSE5096</v>
          </cell>
          <cell r="C1785" t="str">
            <v>522-02-16</v>
          </cell>
          <cell r="D1785" t="str">
            <v>MA363 1B</v>
          </cell>
          <cell r="E1785" t="str">
            <v>SW39</v>
          </cell>
          <cell r="F1785">
            <v>600</v>
          </cell>
        </row>
        <row r="1786">
          <cell r="B1786" t="str">
            <v>LSE5096</v>
          </cell>
          <cell r="C1786" t="str">
            <v>522-02-16</v>
          </cell>
          <cell r="D1786" t="str">
            <v>MA363 1B</v>
          </cell>
          <cell r="E1786" t="str">
            <v>SW39</v>
          </cell>
          <cell r="F1786">
            <v>600</v>
          </cell>
        </row>
        <row r="1787">
          <cell r="B1787" t="str">
            <v>LSE5096</v>
          </cell>
          <cell r="C1787" t="str">
            <v>522-02-16</v>
          </cell>
          <cell r="D1787" t="str">
            <v>MA363 1B</v>
          </cell>
          <cell r="E1787" t="str">
            <v>SW39</v>
          </cell>
          <cell r="F1787">
            <v>600</v>
          </cell>
        </row>
        <row r="1788">
          <cell r="B1788" t="str">
            <v>LSE5096</v>
          </cell>
          <cell r="C1788" t="str">
            <v>522-02-16</v>
          </cell>
          <cell r="D1788" t="str">
            <v>MA363 1B</v>
          </cell>
          <cell r="E1788" t="str">
            <v>SW39</v>
          </cell>
          <cell r="F1788">
            <v>660</v>
          </cell>
        </row>
        <row r="1789">
          <cell r="B1789" t="str">
            <v>LSE5135</v>
          </cell>
          <cell r="C1789" t="str">
            <v>523-02-75</v>
          </cell>
          <cell r="D1789" t="str">
            <v>MA438 0A</v>
          </cell>
          <cell r="E1789" t="str">
            <v>SB15</v>
          </cell>
          <cell r="F1789">
            <v>660</v>
          </cell>
          <cell r="G1789">
            <v>2640</v>
          </cell>
        </row>
        <row r="1790">
          <cell r="B1790" t="str">
            <v>LSE5135</v>
          </cell>
          <cell r="C1790" t="str">
            <v>523-02-75</v>
          </cell>
          <cell r="D1790" t="str">
            <v>MA438 0A</v>
          </cell>
          <cell r="E1790" t="str">
            <v>SB15</v>
          </cell>
          <cell r="F1790">
            <v>660</v>
          </cell>
        </row>
        <row r="1791">
          <cell r="B1791" t="str">
            <v>LSE5135</v>
          </cell>
          <cell r="C1791" t="str">
            <v>523-02-75</v>
          </cell>
          <cell r="D1791" t="str">
            <v>MA438 0A</v>
          </cell>
          <cell r="E1791" t="str">
            <v>SB15</v>
          </cell>
          <cell r="F1791">
            <v>660</v>
          </cell>
        </row>
        <row r="1792">
          <cell r="B1792" t="str">
            <v>LSE5135</v>
          </cell>
          <cell r="C1792" t="str">
            <v>523-02-75</v>
          </cell>
          <cell r="D1792" t="str">
            <v>MA438 0A</v>
          </cell>
          <cell r="E1792" t="str">
            <v>SB15</v>
          </cell>
          <cell r="F1792">
            <v>660</v>
          </cell>
        </row>
        <row r="1793">
          <cell r="B1793" t="str">
            <v>LSE5134</v>
          </cell>
          <cell r="C1793" t="str">
            <v>523-02-75</v>
          </cell>
          <cell r="D1793" t="str">
            <v>MA438 0A</v>
          </cell>
          <cell r="E1793" t="str">
            <v>SB15</v>
          </cell>
          <cell r="F1793">
            <v>660</v>
          </cell>
          <cell r="G1793">
            <v>1320</v>
          </cell>
        </row>
        <row r="1794">
          <cell r="B1794" t="str">
            <v>LSE5134</v>
          </cell>
          <cell r="C1794" t="str">
            <v>523-02-75</v>
          </cell>
          <cell r="D1794" t="str">
            <v>MA438 0A</v>
          </cell>
          <cell r="E1794" t="str">
            <v>SB15</v>
          </cell>
          <cell r="F1794">
            <v>660</v>
          </cell>
        </row>
        <row r="1795">
          <cell r="B1795" t="str">
            <v>LSE5084</v>
          </cell>
          <cell r="C1795" t="str">
            <v>521-02-16</v>
          </cell>
          <cell r="D1795" t="str">
            <v>MA362 1A</v>
          </cell>
          <cell r="E1795" t="str">
            <v>SW39</v>
          </cell>
          <cell r="F1795">
            <v>660</v>
          </cell>
          <cell r="G1795">
            <v>2640</v>
          </cell>
        </row>
        <row r="1796">
          <cell r="B1796" t="str">
            <v>LSE5084</v>
          </cell>
          <cell r="C1796" t="str">
            <v>521-02-16</v>
          </cell>
          <cell r="D1796" t="str">
            <v>MA362 1A</v>
          </cell>
          <cell r="E1796" t="str">
            <v>SW39</v>
          </cell>
          <cell r="F1796">
            <v>660</v>
          </cell>
        </row>
        <row r="1797">
          <cell r="B1797" t="str">
            <v>LSE5084</v>
          </cell>
          <cell r="C1797" t="str">
            <v>521-02-16</v>
          </cell>
          <cell r="D1797" t="str">
            <v>MA362 1A</v>
          </cell>
          <cell r="E1797" t="str">
            <v>SW39</v>
          </cell>
          <cell r="F1797">
            <v>660</v>
          </cell>
        </row>
        <row r="1798">
          <cell r="B1798" t="str">
            <v>LSE5084</v>
          </cell>
          <cell r="C1798" t="str">
            <v>521-02-16</v>
          </cell>
          <cell r="D1798" t="str">
            <v>MA362 1A</v>
          </cell>
          <cell r="E1798" t="str">
            <v>SW39</v>
          </cell>
          <cell r="F1798">
            <v>660</v>
          </cell>
        </row>
        <row r="1799">
          <cell r="B1799" t="str">
            <v>LSE5128</v>
          </cell>
          <cell r="C1799" t="str">
            <v>521-02-16</v>
          </cell>
          <cell r="D1799" t="str">
            <v>MA362 1A</v>
          </cell>
          <cell r="E1799" t="str">
            <v>SW39</v>
          </cell>
          <cell r="F1799">
            <v>660</v>
          </cell>
          <cell r="G1799">
            <v>660</v>
          </cell>
        </row>
        <row r="1800">
          <cell r="B1800" t="str">
            <v>LSE5114</v>
          </cell>
          <cell r="C1800" t="str">
            <v>521-02-16</v>
          </cell>
          <cell r="D1800" t="str">
            <v>MA362 1A</v>
          </cell>
          <cell r="E1800" t="str">
            <v>SW39</v>
          </cell>
          <cell r="F1800">
            <v>660</v>
          </cell>
          <cell r="G1800">
            <v>660</v>
          </cell>
        </row>
        <row r="1801">
          <cell r="B1801" t="str">
            <v>LSE5133</v>
          </cell>
          <cell r="C1801" t="str">
            <v>521-02-76</v>
          </cell>
          <cell r="D1801" t="str">
            <v>MA362 1A</v>
          </cell>
          <cell r="E1801" t="str">
            <v>SB16</v>
          </cell>
          <cell r="F1801">
            <v>660</v>
          </cell>
          <cell r="G1801">
            <v>1980</v>
          </cell>
        </row>
        <row r="1802">
          <cell r="B1802" t="str">
            <v>LSE5133</v>
          </cell>
          <cell r="C1802" t="str">
            <v>521-02-76</v>
          </cell>
          <cell r="D1802" t="str">
            <v>MA362 1A</v>
          </cell>
          <cell r="E1802" t="str">
            <v>SB16</v>
          </cell>
          <cell r="F1802">
            <v>660</v>
          </cell>
        </row>
        <row r="1803">
          <cell r="B1803" t="str">
            <v>LSE5133</v>
          </cell>
          <cell r="C1803" t="str">
            <v>521-02-76</v>
          </cell>
          <cell r="D1803" t="str">
            <v>MA362 1A</v>
          </cell>
          <cell r="E1803" t="str">
            <v>SB16</v>
          </cell>
          <cell r="F1803">
            <v>660</v>
          </cell>
        </row>
        <row r="1804">
          <cell r="B1804" t="str">
            <v>LSE5177</v>
          </cell>
          <cell r="C1804" t="str">
            <v>521-02-16</v>
          </cell>
          <cell r="D1804" t="str">
            <v>MA362 1A</v>
          </cell>
          <cell r="E1804" t="str">
            <v>SW39</v>
          </cell>
          <cell r="F1804">
            <v>660</v>
          </cell>
          <cell r="G1804">
            <v>660</v>
          </cell>
        </row>
        <row r="1805">
          <cell r="B1805" t="str">
            <v>LSE5166</v>
          </cell>
          <cell r="C1805" t="str">
            <v>521-02-16</v>
          </cell>
          <cell r="D1805" t="str">
            <v>MA362 1A</v>
          </cell>
          <cell r="E1805" t="str">
            <v>SW39</v>
          </cell>
          <cell r="F1805">
            <v>660</v>
          </cell>
          <cell r="G1805">
            <v>1980</v>
          </cell>
        </row>
        <row r="1806">
          <cell r="B1806" t="str">
            <v>LSE5166</v>
          </cell>
          <cell r="C1806" t="str">
            <v>521-02-16</v>
          </cell>
          <cell r="D1806" t="str">
            <v>MA362 1A</v>
          </cell>
          <cell r="E1806" t="str">
            <v>SW39</v>
          </cell>
          <cell r="F1806">
            <v>660</v>
          </cell>
        </row>
        <row r="1807">
          <cell r="B1807" t="str">
            <v>LSE5166</v>
          </cell>
          <cell r="C1807" t="str">
            <v>521-02-16</v>
          </cell>
          <cell r="D1807" t="str">
            <v>MA362 1A</v>
          </cell>
          <cell r="E1807" t="str">
            <v>SW39</v>
          </cell>
          <cell r="F1807">
            <v>660</v>
          </cell>
        </row>
        <row r="1808">
          <cell r="B1808" t="str">
            <v>LSE5167</v>
          </cell>
          <cell r="C1808" t="str">
            <v>521-02-02</v>
          </cell>
          <cell r="D1808" t="str">
            <v>MA362 1A</v>
          </cell>
          <cell r="E1808" t="str">
            <v>RW20</v>
          </cell>
          <cell r="F1808">
            <v>660</v>
          </cell>
          <cell r="G1808">
            <v>1980</v>
          </cell>
        </row>
        <row r="1809">
          <cell r="B1809" t="str">
            <v>LSE5167</v>
          </cell>
          <cell r="C1809" t="str">
            <v>521-02-02</v>
          </cell>
          <cell r="D1809" t="str">
            <v>MA362 1A</v>
          </cell>
          <cell r="E1809" t="str">
            <v>RW20</v>
          </cell>
          <cell r="F1809">
            <v>660</v>
          </cell>
        </row>
        <row r="1810">
          <cell r="B1810" t="str">
            <v>LSE5167</v>
          </cell>
          <cell r="C1810" t="str">
            <v>521-02-02</v>
          </cell>
          <cell r="D1810" t="str">
            <v>MA362 1A</v>
          </cell>
          <cell r="E1810" t="str">
            <v>RW20</v>
          </cell>
          <cell r="F1810">
            <v>660</v>
          </cell>
        </row>
        <row r="1811">
          <cell r="B1811" t="str">
            <v>LSE5179</v>
          </cell>
          <cell r="C1811" t="str">
            <v>521-02-02</v>
          </cell>
          <cell r="D1811" t="str">
            <v>MA362 1A</v>
          </cell>
          <cell r="E1811" t="str">
            <v>RW20</v>
          </cell>
          <cell r="F1811">
            <v>660</v>
          </cell>
          <cell r="G1811">
            <v>660</v>
          </cell>
        </row>
        <row r="1812">
          <cell r="B1812" t="str">
            <v>LSE5157</v>
          </cell>
          <cell r="C1812" t="str">
            <v>581-06-13</v>
          </cell>
          <cell r="D1812" t="str">
            <v>MA503 0A</v>
          </cell>
          <cell r="E1812" t="str">
            <v>BW40</v>
          </cell>
          <cell r="F1812">
            <v>660</v>
          </cell>
          <cell r="G1812">
            <v>660</v>
          </cell>
        </row>
        <row r="1814">
          <cell r="B1814" t="str">
            <v>LSANZ4831</v>
          </cell>
          <cell r="C1814" t="str">
            <v>20560-9494</v>
          </cell>
          <cell r="D1814" t="str">
            <v>WA477 0B</v>
          </cell>
          <cell r="E1814" t="str">
            <v>SP07</v>
          </cell>
          <cell r="F1814">
            <v>360</v>
          </cell>
          <cell r="G1814">
            <v>616</v>
          </cell>
        </row>
        <row r="1815">
          <cell r="B1815" t="str">
            <v>LSANZ4831</v>
          </cell>
          <cell r="C1815" t="str">
            <v>20560-9494</v>
          </cell>
          <cell r="D1815" t="str">
            <v>WA477 0B</v>
          </cell>
          <cell r="E1815" t="str">
            <v>SP07</v>
          </cell>
          <cell r="F1815">
            <v>176</v>
          </cell>
        </row>
        <row r="1816">
          <cell r="B1816" t="str">
            <v>LSANZ4831</v>
          </cell>
          <cell r="C1816" t="str">
            <v>20560-9494</v>
          </cell>
          <cell r="D1816" t="str">
            <v>WA477 0B</v>
          </cell>
          <cell r="E1816" t="str">
            <v>SP07</v>
          </cell>
          <cell r="F1816">
            <v>55</v>
          </cell>
        </row>
        <row r="1817">
          <cell r="B1817" t="str">
            <v>LSANZ4831</v>
          </cell>
          <cell r="C1817" t="str">
            <v>20560-9494</v>
          </cell>
          <cell r="D1817" t="str">
            <v>WA477 0B</v>
          </cell>
          <cell r="E1817" t="str">
            <v>SP07</v>
          </cell>
          <cell r="F1817">
            <v>25</v>
          </cell>
        </row>
        <row r="1818">
          <cell r="B1818" t="str">
            <v>LSANZ4832</v>
          </cell>
          <cell r="C1818" t="str">
            <v>20985-9494</v>
          </cell>
          <cell r="D1818" t="str">
            <v>WA476 0A</v>
          </cell>
          <cell r="E1818" t="str">
            <v>SP07</v>
          </cell>
          <cell r="F1818">
            <v>420</v>
          </cell>
          <cell r="G1818">
            <v>680</v>
          </cell>
        </row>
        <row r="1819">
          <cell r="B1819" t="str">
            <v>LSANZ4832</v>
          </cell>
          <cell r="C1819" t="str">
            <v>20985-9494</v>
          </cell>
          <cell r="D1819" t="str">
            <v>WA476 0A</v>
          </cell>
          <cell r="E1819" t="str">
            <v>SP07</v>
          </cell>
          <cell r="F1819">
            <v>168</v>
          </cell>
        </row>
        <row r="1820">
          <cell r="B1820" t="str">
            <v>LSANZ4832</v>
          </cell>
          <cell r="C1820" t="str">
            <v>20985-9494</v>
          </cell>
          <cell r="D1820" t="str">
            <v>WA476 0A</v>
          </cell>
          <cell r="E1820" t="str">
            <v>SP07</v>
          </cell>
          <cell r="F1820">
            <v>20</v>
          </cell>
        </row>
        <row r="1821">
          <cell r="B1821" t="str">
            <v>LSANZ4832</v>
          </cell>
          <cell r="C1821" t="str">
            <v>20985-9494</v>
          </cell>
          <cell r="D1821" t="str">
            <v>WA476 0A</v>
          </cell>
          <cell r="E1821" t="str">
            <v>SP07</v>
          </cell>
          <cell r="F1821">
            <v>72</v>
          </cell>
        </row>
        <row r="1822">
          <cell r="B1822" t="str">
            <v>LSANZ4833</v>
          </cell>
          <cell r="C1822" t="str">
            <v>43450-9494</v>
          </cell>
          <cell r="D1822" t="str">
            <v>WA421 1A</v>
          </cell>
          <cell r="E1822" t="str">
            <v>SP07</v>
          </cell>
          <cell r="F1822">
            <v>341</v>
          </cell>
          <cell r="G1822">
            <v>511</v>
          </cell>
        </row>
        <row r="1823">
          <cell r="B1823" t="str">
            <v>LSANZ4833</v>
          </cell>
          <cell r="C1823" t="str">
            <v>43450-9494</v>
          </cell>
          <cell r="D1823" t="str">
            <v>WA421 1A</v>
          </cell>
          <cell r="E1823" t="str">
            <v>SP07</v>
          </cell>
          <cell r="F1823">
            <v>135</v>
          </cell>
        </row>
        <row r="1824">
          <cell r="B1824" t="str">
            <v>LSANZ4833</v>
          </cell>
          <cell r="C1824" t="str">
            <v>43450-9494</v>
          </cell>
          <cell r="D1824" t="str">
            <v>WA421 1A</v>
          </cell>
          <cell r="E1824" t="str">
            <v>SP07</v>
          </cell>
          <cell r="F1824">
            <v>35</v>
          </cell>
        </row>
        <row r="1825">
          <cell r="B1825" t="str">
            <v>LSANZ4829</v>
          </cell>
          <cell r="C1825" t="str">
            <v>00502-9494</v>
          </cell>
          <cell r="D1825" t="str">
            <v>MA391 1A</v>
          </cell>
          <cell r="E1825" t="str">
            <v>SP07</v>
          </cell>
          <cell r="F1825">
            <v>600</v>
          </cell>
          <cell r="G1825">
            <v>1724</v>
          </cell>
        </row>
        <row r="1826">
          <cell r="B1826" t="str">
            <v>LSANZ4829</v>
          </cell>
          <cell r="C1826" t="str">
            <v>00502-9494</v>
          </cell>
          <cell r="D1826" t="str">
            <v>MA391 1A</v>
          </cell>
          <cell r="E1826" t="str">
            <v>SP07</v>
          </cell>
          <cell r="F1826">
            <v>620</v>
          </cell>
        </row>
        <row r="1827">
          <cell r="B1827" t="str">
            <v>LSANZ4829</v>
          </cell>
          <cell r="C1827" t="str">
            <v>00502-9494</v>
          </cell>
          <cell r="D1827" t="str">
            <v>MA391 1A</v>
          </cell>
          <cell r="E1827" t="str">
            <v>SP07</v>
          </cell>
          <cell r="F1827">
            <v>384</v>
          </cell>
        </row>
        <row r="1828">
          <cell r="B1828" t="str">
            <v>LSANZ4829</v>
          </cell>
          <cell r="C1828" t="str">
            <v>00502-9494</v>
          </cell>
          <cell r="D1828" t="str">
            <v>MA391 1A</v>
          </cell>
          <cell r="E1828" t="str">
            <v>SP07</v>
          </cell>
          <cell r="F1828">
            <v>100</v>
          </cell>
        </row>
        <row r="1829">
          <cell r="B1829" t="str">
            <v>LSANZ4829</v>
          </cell>
          <cell r="C1829" t="str">
            <v>00502-9494</v>
          </cell>
          <cell r="D1829" t="str">
            <v>MA391 1A</v>
          </cell>
          <cell r="E1829" t="str">
            <v>SP07</v>
          </cell>
          <cell r="F1829">
            <v>20</v>
          </cell>
        </row>
        <row r="1830">
          <cell r="B1830" t="str">
            <v>LSANZ4830</v>
          </cell>
          <cell r="C1830" t="str">
            <v>00520-9495</v>
          </cell>
          <cell r="D1830" t="str">
            <v>MA447 1A</v>
          </cell>
          <cell r="E1830" t="str">
            <v>SP08</v>
          </cell>
          <cell r="F1830">
            <v>294</v>
          </cell>
          <cell r="G1830">
            <v>524</v>
          </cell>
        </row>
        <row r="1831">
          <cell r="B1831" t="str">
            <v>LSANZ4830</v>
          </cell>
          <cell r="C1831" t="str">
            <v>00520-9495</v>
          </cell>
          <cell r="D1831" t="str">
            <v>MA447 1A</v>
          </cell>
          <cell r="E1831" t="str">
            <v>SP08</v>
          </cell>
          <cell r="F1831">
            <v>160</v>
          </cell>
        </row>
        <row r="1832">
          <cell r="B1832" t="str">
            <v>LSANZ4830</v>
          </cell>
          <cell r="C1832" t="str">
            <v>00520-9495</v>
          </cell>
          <cell r="D1832" t="str">
            <v>MA447 1A</v>
          </cell>
          <cell r="E1832" t="str">
            <v>SP08</v>
          </cell>
          <cell r="F1832">
            <v>40</v>
          </cell>
        </row>
        <row r="1833">
          <cell r="B1833" t="str">
            <v>LSANZ4830</v>
          </cell>
          <cell r="C1833" t="str">
            <v>00520-9495</v>
          </cell>
          <cell r="D1833" t="str">
            <v>MA447 1A</v>
          </cell>
          <cell r="E1833" t="str">
            <v>SP08</v>
          </cell>
          <cell r="F1833">
            <v>30</v>
          </cell>
        </row>
        <row r="1835">
          <cell r="B1835" t="str">
            <v>LSEJKTPPR1</v>
          </cell>
          <cell r="C1835" t="str">
            <v>70570-0602</v>
          </cell>
          <cell r="D1835" t="str">
            <v>JA508 0A</v>
          </cell>
          <cell r="E1835" t="str">
            <v>RW32</v>
          </cell>
          <cell r="F1835">
            <v>200</v>
          </cell>
          <cell r="G1835">
            <v>400</v>
          </cell>
        </row>
        <row r="1836">
          <cell r="B1836" t="str">
            <v>LSEJKTPPR1</v>
          </cell>
          <cell r="C1836" t="str">
            <v>70570-0602</v>
          </cell>
          <cell r="D1836" t="str">
            <v>JA508 0A</v>
          </cell>
          <cell r="E1836" t="str">
            <v>RW32</v>
          </cell>
          <cell r="F1836">
            <v>200</v>
          </cell>
        </row>
        <row r="1837">
          <cell r="B1837" t="str">
            <v>LSEJKTPPR2</v>
          </cell>
          <cell r="C1837" t="str">
            <v>70570-0616</v>
          </cell>
          <cell r="D1837" t="str">
            <v>JA508 0A</v>
          </cell>
          <cell r="E1837" t="str">
            <v>SW49</v>
          </cell>
          <cell r="F1837">
            <v>200</v>
          </cell>
          <cell r="G1837">
            <v>400</v>
          </cell>
        </row>
        <row r="1838">
          <cell r="B1838" t="str">
            <v>LSEJKTPPR2</v>
          </cell>
          <cell r="C1838" t="str">
            <v>70570-0616</v>
          </cell>
          <cell r="D1838" t="str">
            <v>JA508 0A</v>
          </cell>
          <cell r="E1838" t="str">
            <v>SW49</v>
          </cell>
          <cell r="F1838">
            <v>200</v>
          </cell>
        </row>
        <row r="1840">
          <cell r="B1840" t="str">
            <v>LSE5181</v>
          </cell>
          <cell r="C1840" t="str">
            <v>521-02-76</v>
          </cell>
          <cell r="D1840" t="str">
            <v>MA362 1A</v>
          </cell>
          <cell r="E1840" t="str">
            <v>SB16</v>
          </cell>
          <cell r="F1840">
            <v>660</v>
          </cell>
        </row>
        <row r="1841">
          <cell r="B1841" t="str">
            <v>LSE5181</v>
          </cell>
          <cell r="C1841" t="str">
            <v>521-02-76</v>
          </cell>
          <cell r="D1841" t="str">
            <v>MA362 1A</v>
          </cell>
          <cell r="E1841" t="str">
            <v>SB16</v>
          </cell>
          <cell r="F1841">
            <v>660</v>
          </cell>
        </row>
        <row r="1842">
          <cell r="B1842" t="str">
            <v>LSE5181</v>
          </cell>
          <cell r="C1842" t="str">
            <v>521-02-76</v>
          </cell>
          <cell r="D1842" t="str">
            <v>MA362 1A</v>
          </cell>
          <cell r="E1842" t="str">
            <v>SB16</v>
          </cell>
          <cell r="F1842">
            <v>660</v>
          </cell>
        </row>
        <row r="1843">
          <cell r="B1843" t="str">
            <v>LSE5181</v>
          </cell>
          <cell r="C1843" t="str">
            <v>521-02-76</v>
          </cell>
          <cell r="D1843" t="str">
            <v>MA362 1A</v>
          </cell>
          <cell r="E1843" t="str">
            <v>SB16</v>
          </cell>
          <cell r="F1843">
            <v>660</v>
          </cell>
        </row>
        <row r="1844">
          <cell r="B1844" t="str">
            <v>LSE5181</v>
          </cell>
          <cell r="C1844" t="str">
            <v>521-02-76</v>
          </cell>
          <cell r="D1844" t="str">
            <v>MA362 1A</v>
          </cell>
          <cell r="E1844" t="str">
            <v>SB16</v>
          </cell>
          <cell r="F1844">
            <v>660</v>
          </cell>
        </row>
        <row r="1845">
          <cell r="B1845" t="str">
            <v>LSE5181</v>
          </cell>
          <cell r="C1845" t="str">
            <v>521-02-76</v>
          </cell>
          <cell r="D1845" t="str">
            <v>MA362 1A</v>
          </cell>
          <cell r="E1845" t="str">
            <v>SB16</v>
          </cell>
          <cell r="F1845">
            <v>660</v>
          </cell>
        </row>
        <row r="1846">
          <cell r="B1846" t="str">
            <v>LSE5159</v>
          </cell>
          <cell r="C1846" t="str">
            <v>581-06-16</v>
          </cell>
          <cell r="D1846" t="str">
            <v>MA503 0A</v>
          </cell>
          <cell r="E1846" t="str">
            <v>SW49</v>
          </cell>
          <cell r="F1846">
            <v>660</v>
          </cell>
          <cell r="G1846">
            <v>660</v>
          </cell>
        </row>
        <row r="1847">
          <cell r="B1847" t="str">
            <v>LSE5174</v>
          </cell>
          <cell r="C1847" t="str">
            <v>581-06-16</v>
          </cell>
          <cell r="D1847" t="str">
            <v>MA503 0A</v>
          </cell>
          <cell r="E1847" t="str">
            <v>SW49</v>
          </cell>
          <cell r="F1847">
            <v>660</v>
          </cell>
          <cell r="G1847">
            <v>1980</v>
          </cell>
        </row>
        <row r="1848">
          <cell r="B1848" t="str">
            <v>LSE5174</v>
          </cell>
          <cell r="C1848" t="str">
            <v>581-06-16</v>
          </cell>
          <cell r="D1848" t="str">
            <v>MA503 0A</v>
          </cell>
          <cell r="E1848" t="str">
            <v>SW49</v>
          </cell>
          <cell r="F1848">
            <v>660</v>
          </cell>
        </row>
        <row r="1849">
          <cell r="B1849" t="str">
            <v>LSE5174</v>
          </cell>
          <cell r="C1849" t="str">
            <v>581-06-16</v>
          </cell>
          <cell r="D1849" t="str">
            <v>MA503 0A</v>
          </cell>
          <cell r="E1849" t="str">
            <v>SW49</v>
          </cell>
          <cell r="F1849">
            <v>660</v>
          </cell>
        </row>
        <row r="1850">
          <cell r="B1850" t="str">
            <v>LSE5175</v>
          </cell>
          <cell r="C1850" t="str">
            <v>581-06-02</v>
          </cell>
          <cell r="D1850" t="str">
            <v>MA503 0A</v>
          </cell>
          <cell r="E1850" t="str">
            <v>RW32</v>
          </cell>
          <cell r="F1850">
            <v>660</v>
          </cell>
          <cell r="G1850">
            <v>660</v>
          </cell>
        </row>
        <row r="1851">
          <cell r="B1851" t="str">
            <v>LSE5172</v>
          </cell>
          <cell r="C1851" t="str">
            <v>581-06-02</v>
          </cell>
          <cell r="D1851" t="str">
            <v>MA503 0A</v>
          </cell>
          <cell r="E1851" t="str">
            <v>RW32</v>
          </cell>
          <cell r="F1851">
            <v>660</v>
          </cell>
          <cell r="G1851">
            <v>660</v>
          </cell>
        </row>
        <row r="1852">
          <cell r="B1852" t="str">
            <v>LSE5170</v>
          </cell>
          <cell r="C1852" t="str">
            <v>581-06-16</v>
          </cell>
          <cell r="D1852" t="str">
            <v>MA503 0A</v>
          </cell>
          <cell r="E1852" t="str">
            <v>SW49</v>
          </cell>
          <cell r="F1852">
            <v>660</v>
          </cell>
          <cell r="G1852">
            <v>1980</v>
          </cell>
        </row>
        <row r="1853">
          <cell r="B1853" t="str">
            <v>LSE5170</v>
          </cell>
          <cell r="C1853" t="str">
            <v>581-06-16</v>
          </cell>
          <cell r="D1853" t="str">
            <v>MA503 0A</v>
          </cell>
          <cell r="E1853" t="str">
            <v>SW49</v>
          </cell>
          <cell r="F1853">
            <v>660</v>
          </cell>
        </row>
        <row r="1854">
          <cell r="B1854" t="str">
            <v>LSE5170</v>
          </cell>
          <cell r="C1854" t="str">
            <v>581-06-16</v>
          </cell>
          <cell r="D1854" t="str">
            <v>MA503 0A</v>
          </cell>
          <cell r="E1854" t="str">
            <v>SW49</v>
          </cell>
          <cell r="F1854">
            <v>660</v>
          </cell>
        </row>
        <row r="1855">
          <cell r="B1855" t="str">
            <v>LSE5168</v>
          </cell>
          <cell r="C1855" t="str">
            <v>581-06-16</v>
          </cell>
          <cell r="D1855" t="str">
            <v>MA503 0A</v>
          </cell>
          <cell r="E1855" t="str">
            <v>SW49</v>
          </cell>
          <cell r="F1855">
            <v>660</v>
          </cell>
          <cell r="G1855">
            <v>660</v>
          </cell>
        </row>
        <row r="1856">
          <cell r="B1856" t="str">
            <v>LSE5163</v>
          </cell>
          <cell r="C1856" t="str">
            <v>581-06-16</v>
          </cell>
          <cell r="D1856" t="str">
            <v>MA503 0A</v>
          </cell>
          <cell r="E1856" t="str">
            <v>SW49</v>
          </cell>
          <cell r="F1856">
            <v>660</v>
          </cell>
          <cell r="G1856">
            <v>660</v>
          </cell>
        </row>
        <row r="1857">
          <cell r="B1857" t="str">
            <v>LSE5169</v>
          </cell>
          <cell r="C1857" t="str">
            <v>581-06-02</v>
          </cell>
          <cell r="D1857" t="str">
            <v>MA503 0A</v>
          </cell>
          <cell r="E1857" t="str">
            <v>RW32</v>
          </cell>
          <cell r="F1857">
            <v>660</v>
          </cell>
          <cell r="G1857">
            <v>660</v>
          </cell>
        </row>
        <row r="1858">
          <cell r="B1858" t="str">
            <v>LSE5164</v>
          </cell>
          <cell r="C1858" t="str">
            <v>582-06-02</v>
          </cell>
          <cell r="D1858" t="str">
            <v>MA473 0B</v>
          </cell>
          <cell r="E1858" t="str">
            <v>RW32</v>
          </cell>
          <cell r="F1858">
            <v>660</v>
          </cell>
          <cell r="G1858">
            <v>3300</v>
          </cell>
        </row>
        <row r="1859">
          <cell r="B1859" t="str">
            <v>LSE5164</v>
          </cell>
          <cell r="C1859" t="str">
            <v>582-06-02</v>
          </cell>
          <cell r="D1859" t="str">
            <v>MA473 0B</v>
          </cell>
          <cell r="E1859" t="str">
            <v>RW32</v>
          </cell>
          <cell r="F1859">
            <v>660</v>
          </cell>
        </row>
        <row r="1860">
          <cell r="B1860" t="str">
            <v>LSE5164</v>
          </cell>
          <cell r="C1860" t="str">
            <v>582-06-02</v>
          </cell>
          <cell r="D1860" t="str">
            <v>MA473 0B</v>
          </cell>
          <cell r="E1860" t="str">
            <v>RW32</v>
          </cell>
          <cell r="F1860">
            <v>660</v>
          </cell>
        </row>
        <row r="1861">
          <cell r="B1861" t="str">
            <v>LSE5164</v>
          </cell>
          <cell r="C1861" t="str">
            <v>582-06-02</v>
          </cell>
          <cell r="D1861" t="str">
            <v>MA473 0B</v>
          </cell>
          <cell r="E1861" t="str">
            <v>RW32</v>
          </cell>
          <cell r="F1861">
            <v>660</v>
          </cell>
        </row>
        <row r="1862">
          <cell r="B1862" t="str">
            <v>LSE5164</v>
          </cell>
          <cell r="C1862" t="str">
            <v>582-06-02</v>
          </cell>
          <cell r="D1862" t="str">
            <v>MA473 0B</v>
          </cell>
          <cell r="E1862" t="str">
            <v>RW32</v>
          </cell>
          <cell r="F1862">
            <v>660</v>
          </cell>
        </row>
        <row r="1863">
          <cell r="B1863" t="str">
            <v>LSE5176</v>
          </cell>
          <cell r="C1863" t="str">
            <v>582-06-02</v>
          </cell>
          <cell r="D1863" t="str">
            <v>MA473 0B</v>
          </cell>
          <cell r="E1863" t="str">
            <v>RW32</v>
          </cell>
          <cell r="F1863">
            <v>660</v>
          </cell>
          <cell r="G1863">
            <v>1320</v>
          </cell>
        </row>
        <row r="1864">
          <cell r="B1864" t="str">
            <v>LSE5176</v>
          </cell>
          <cell r="C1864" t="str">
            <v>582-06-02</v>
          </cell>
          <cell r="D1864" t="str">
            <v>MA473 0B</v>
          </cell>
          <cell r="E1864" t="str">
            <v>RW32</v>
          </cell>
          <cell r="F1864">
            <v>660</v>
          </cell>
        </row>
        <row r="1865">
          <cell r="B1865" t="str">
            <v>LSE5173</v>
          </cell>
          <cell r="C1865" t="str">
            <v>582-06-02</v>
          </cell>
          <cell r="D1865" t="str">
            <v>MA473 0B</v>
          </cell>
          <cell r="E1865" t="str">
            <v>RW32</v>
          </cell>
          <cell r="F1865">
            <v>660</v>
          </cell>
          <cell r="G1865">
            <v>1320</v>
          </cell>
        </row>
        <row r="1866">
          <cell r="B1866" t="str">
            <v>LSE5173</v>
          </cell>
          <cell r="C1866" t="str">
            <v>582-06-02</v>
          </cell>
          <cell r="D1866" t="str">
            <v>MA473 0B</v>
          </cell>
          <cell r="E1866" t="str">
            <v>RW32</v>
          </cell>
          <cell r="F1866">
            <v>660</v>
          </cell>
        </row>
        <row r="1867">
          <cell r="B1867" t="str">
            <v>LSE5171</v>
          </cell>
          <cell r="C1867" t="str">
            <v>582-06-16</v>
          </cell>
          <cell r="D1867" t="str">
            <v>MA473 0B</v>
          </cell>
          <cell r="E1867" t="str">
            <v>SW49</v>
          </cell>
          <cell r="F1867">
            <v>660</v>
          </cell>
          <cell r="G1867">
            <v>660</v>
          </cell>
        </row>
        <row r="1868">
          <cell r="B1868" t="str">
            <v>LSE5158</v>
          </cell>
          <cell r="C1868" t="str">
            <v>582-06-13</v>
          </cell>
          <cell r="D1868" t="str">
            <v>MA473 0B</v>
          </cell>
          <cell r="E1868" t="str">
            <v>BW40</v>
          </cell>
          <cell r="F1868">
            <v>660</v>
          </cell>
          <cell r="G1868">
            <v>1320</v>
          </cell>
        </row>
        <row r="1869">
          <cell r="B1869" t="str">
            <v>LSE5158</v>
          </cell>
          <cell r="C1869" t="str">
            <v>582-06-13</v>
          </cell>
          <cell r="D1869" t="str">
            <v>MA473 0B</v>
          </cell>
          <cell r="E1869" t="str">
            <v>BW40</v>
          </cell>
          <cell r="F1869">
            <v>660</v>
          </cell>
        </row>
        <row r="1870">
          <cell r="B1870" t="str">
            <v>LSE5178</v>
          </cell>
          <cell r="C1870" t="str">
            <v>522-02-16</v>
          </cell>
          <cell r="D1870" t="str">
            <v>MA363 1B</v>
          </cell>
          <cell r="E1870" t="str">
            <v>SW39</v>
          </cell>
          <cell r="F1870">
            <v>660</v>
          </cell>
          <cell r="G1870">
            <v>660</v>
          </cell>
        </row>
        <row r="1871">
          <cell r="B1871" t="str">
            <v>LSE5180</v>
          </cell>
          <cell r="C1871" t="str">
            <v>575-02-02</v>
          </cell>
          <cell r="D1871" t="str">
            <v>WA484 0A</v>
          </cell>
          <cell r="E1871" t="str">
            <v>RW20</v>
          </cell>
          <cell r="F1871">
            <v>660</v>
          </cell>
          <cell r="G1871">
            <v>660</v>
          </cell>
        </row>
        <row r="1872">
          <cell r="B1872" t="str">
            <v>SR333A</v>
          </cell>
          <cell r="C1872" t="str">
            <v>3173-5085-505</v>
          </cell>
          <cell r="D1872" t="str">
            <v>MA506 0A</v>
          </cell>
          <cell r="E1872" t="str">
            <v>SB31</v>
          </cell>
          <cell r="F1872">
            <v>54</v>
          </cell>
        </row>
        <row r="1873">
          <cell r="B1873" t="str">
            <v>SR333B</v>
          </cell>
          <cell r="C1873" t="str">
            <v>520-5085-505</v>
          </cell>
          <cell r="D1873" t="str">
            <v>WA507 0A</v>
          </cell>
          <cell r="E1873" t="str">
            <v>SB31</v>
          </cell>
          <cell r="F1873">
            <v>54</v>
          </cell>
        </row>
        <row r="1874">
          <cell r="B1874" t="str">
            <v>SR334A</v>
          </cell>
          <cell r="C1874" t="str">
            <v>111-5085-533</v>
          </cell>
          <cell r="D1874" t="str">
            <v>MA444 0A</v>
          </cell>
          <cell r="E1874" t="str">
            <v>SW57</v>
          </cell>
          <cell r="F1874">
            <v>54</v>
          </cell>
        </row>
        <row r="1875">
          <cell r="B1875" t="str">
            <v>SR334B</v>
          </cell>
          <cell r="C1875" t="str">
            <v>3169-5085-533</v>
          </cell>
          <cell r="D1875" t="str">
            <v>TBA</v>
          </cell>
          <cell r="E1875" t="str">
            <v>SW57</v>
          </cell>
          <cell r="F1875">
            <v>54</v>
          </cell>
        </row>
        <row r="1877">
          <cell r="B1877" t="str">
            <v>LSANZ4805</v>
          </cell>
          <cell r="C1877" t="str">
            <v>00594-0208</v>
          </cell>
          <cell r="D1877" t="str">
            <v>MA511 0A</v>
          </cell>
          <cell r="E1877" t="str">
            <v>BW40</v>
          </cell>
          <cell r="F1877">
            <v>660</v>
          </cell>
          <cell r="G1877">
            <v>5368</v>
          </cell>
        </row>
        <row r="1878">
          <cell r="B1878" t="str">
            <v>LSANZ4805</v>
          </cell>
          <cell r="C1878" t="str">
            <v>00594-0208</v>
          </cell>
          <cell r="D1878" t="str">
            <v>MA511 0A</v>
          </cell>
          <cell r="E1878" t="str">
            <v>BW40</v>
          </cell>
          <cell r="F1878">
            <v>660</v>
          </cell>
        </row>
        <row r="1879">
          <cell r="B1879" t="str">
            <v>LSANZ4805</v>
          </cell>
          <cell r="C1879" t="str">
            <v>00594-0208</v>
          </cell>
          <cell r="D1879" t="str">
            <v>MA511 0A</v>
          </cell>
          <cell r="E1879" t="str">
            <v>BW40</v>
          </cell>
          <cell r="F1879">
            <v>660</v>
          </cell>
        </row>
        <row r="1880">
          <cell r="B1880" t="str">
            <v>LSANZ4805</v>
          </cell>
          <cell r="C1880" t="str">
            <v>00594-0208</v>
          </cell>
          <cell r="D1880" t="str">
            <v>MA511 0A</v>
          </cell>
          <cell r="E1880" t="str">
            <v>BW40</v>
          </cell>
          <cell r="F1880">
            <v>682</v>
          </cell>
        </row>
        <row r="1881">
          <cell r="B1881" t="str">
            <v>LSANZ4805</v>
          </cell>
          <cell r="C1881" t="str">
            <v>00594-0208</v>
          </cell>
          <cell r="D1881" t="str">
            <v>MA511 0A</v>
          </cell>
          <cell r="E1881" t="str">
            <v>BW40</v>
          </cell>
          <cell r="F1881">
            <v>660</v>
          </cell>
        </row>
        <row r="1882">
          <cell r="B1882" t="str">
            <v>LSANZ4805</v>
          </cell>
          <cell r="C1882" t="str">
            <v>00594-0208</v>
          </cell>
          <cell r="D1882" t="str">
            <v>MA511 0A</v>
          </cell>
          <cell r="E1882" t="str">
            <v>BW40</v>
          </cell>
          <cell r="F1882">
            <v>682</v>
          </cell>
        </row>
        <row r="1883">
          <cell r="B1883" t="str">
            <v>LSANZ4805</v>
          </cell>
          <cell r="C1883" t="str">
            <v>00594-0208</v>
          </cell>
          <cell r="D1883" t="str">
            <v>MA511 0A</v>
          </cell>
          <cell r="E1883" t="str">
            <v>BW40</v>
          </cell>
          <cell r="F1883">
            <v>682</v>
          </cell>
        </row>
        <row r="1884">
          <cell r="B1884" t="str">
            <v>LSANZ4805</v>
          </cell>
          <cell r="C1884" t="str">
            <v>00594-0208</v>
          </cell>
          <cell r="D1884" t="str">
            <v>MA511 0A</v>
          </cell>
          <cell r="E1884" t="str">
            <v>BW40</v>
          </cell>
          <cell r="F1884">
            <v>682</v>
          </cell>
        </row>
        <row r="1885">
          <cell r="B1885" t="str">
            <v>LSANZ4825</v>
          </cell>
          <cell r="C1885" t="str">
            <v>00594-0208</v>
          </cell>
          <cell r="D1885" t="str">
            <v>MA511 0A</v>
          </cell>
          <cell r="E1885" t="str">
            <v>BW40</v>
          </cell>
          <cell r="F1885">
            <v>720</v>
          </cell>
          <cell r="G1885">
            <v>2746</v>
          </cell>
        </row>
        <row r="1886">
          <cell r="B1886" t="str">
            <v>LSANZ4825</v>
          </cell>
          <cell r="C1886" t="str">
            <v>00594-0208</v>
          </cell>
          <cell r="D1886" t="str">
            <v>MA511 0A</v>
          </cell>
          <cell r="E1886" t="str">
            <v>BW40</v>
          </cell>
          <cell r="F1886">
            <v>744</v>
          </cell>
        </row>
        <row r="1887">
          <cell r="B1887" t="str">
            <v>LSANZ4825</v>
          </cell>
          <cell r="C1887" t="str">
            <v>00594-0208</v>
          </cell>
          <cell r="D1887" t="str">
            <v>MA511 0A</v>
          </cell>
          <cell r="E1887" t="str">
            <v>BW40</v>
          </cell>
          <cell r="F1887">
            <v>600</v>
          </cell>
        </row>
        <row r="1888">
          <cell r="B1888" t="str">
            <v>LSANZ4825</v>
          </cell>
          <cell r="C1888" t="str">
            <v>00594-0208</v>
          </cell>
          <cell r="D1888" t="str">
            <v>MA511 0A</v>
          </cell>
          <cell r="E1888" t="str">
            <v>BW40</v>
          </cell>
          <cell r="F1888">
            <v>682</v>
          </cell>
        </row>
        <row r="1889">
          <cell r="B1889" t="str">
            <v>LSANZ4802</v>
          </cell>
          <cell r="C1889" t="str">
            <v>00594-0201</v>
          </cell>
          <cell r="D1889" t="str">
            <v>MA511 0A</v>
          </cell>
          <cell r="E1889" t="str">
            <v>RW32</v>
          </cell>
          <cell r="F1889">
            <v>660</v>
          </cell>
          <cell r="G1889">
            <v>4086</v>
          </cell>
        </row>
        <row r="1890">
          <cell r="B1890" t="str">
            <v>LSANZ4802</v>
          </cell>
          <cell r="C1890" t="str">
            <v>00594-0201</v>
          </cell>
          <cell r="D1890" t="str">
            <v>MA511 0A</v>
          </cell>
          <cell r="E1890" t="str">
            <v>RW32</v>
          </cell>
          <cell r="F1890">
            <v>660</v>
          </cell>
        </row>
        <row r="1891">
          <cell r="B1891" t="str">
            <v>LSANZ4802</v>
          </cell>
          <cell r="C1891" t="str">
            <v>00594-0201</v>
          </cell>
          <cell r="D1891" t="str">
            <v>MA511 0A</v>
          </cell>
          <cell r="E1891" t="str">
            <v>RW32</v>
          </cell>
          <cell r="F1891">
            <v>682</v>
          </cell>
        </row>
        <row r="1892">
          <cell r="B1892" t="str">
            <v>LSANZ4802</v>
          </cell>
          <cell r="C1892" t="str">
            <v>00594-0201</v>
          </cell>
          <cell r="D1892" t="str">
            <v>MA511 0A</v>
          </cell>
          <cell r="E1892" t="str">
            <v>RW32</v>
          </cell>
          <cell r="F1892">
            <v>682</v>
          </cell>
        </row>
        <row r="1893">
          <cell r="B1893" t="str">
            <v>LSANZ4802</v>
          </cell>
          <cell r="C1893" t="str">
            <v>00594-0201</v>
          </cell>
          <cell r="D1893" t="str">
            <v>MA511 0A</v>
          </cell>
          <cell r="E1893" t="str">
            <v>RW32</v>
          </cell>
          <cell r="F1893">
            <v>682</v>
          </cell>
        </row>
        <row r="1894">
          <cell r="B1894" t="str">
            <v>LSANZ4802</v>
          </cell>
          <cell r="C1894" t="str">
            <v>00594-0201</v>
          </cell>
          <cell r="D1894" t="str">
            <v>MA511 0A</v>
          </cell>
          <cell r="E1894" t="str">
            <v>RW32</v>
          </cell>
          <cell r="F1894">
            <v>720</v>
          </cell>
        </row>
        <row r="1895">
          <cell r="B1895" t="str">
            <v>LSANZ4823</v>
          </cell>
          <cell r="C1895" t="str">
            <v>00594-0201</v>
          </cell>
          <cell r="D1895" t="str">
            <v>MA511 0A</v>
          </cell>
          <cell r="E1895" t="str">
            <v>RW32</v>
          </cell>
          <cell r="F1895">
            <v>600</v>
          </cell>
          <cell r="G1895">
            <v>2140</v>
          </cell>
        </row>
        <row r="1896">
          <cell r="B1896" t="str">
            <v>LSANZ4823</v>
          </cell>
          <cell r="C1896" t="str">
            <v>00594-0201</v>
          </cell>
          <cell r="D1896" t="str">
            <v>MA511 0A</v>
          </cell>
          <cell r="E1896" t="str">
            <v>RW32</v>
          </cell>
          <cell r="F1896">
            <v>620</v>
          </cell>
        </row>
        <row r="1897">
          <cell r="B1897" t="str">
            <v>LSANZ4823</v>
          </cell>
          <cell r="C1897" t="str">
            <v>00594-0201</v>
          </cell>
          <cell r="D1897" t="str">
            <v>MA511 0A</v>
          </cell>
          <cell r="E1897" t="str">
            <v>RW32</v>
          </cell>
          <cell r="F1897">
            <v>620</v>
          </cell>
        </row>
        <row r="1898">
          <cell r="B1898" t="str">
            <v>LSANZ4823</v>
          </cell>
          <cell r="C1898" t="str">
            <v>00594-0201</v>
          </cell>
          <cell r="D1898" t="str">
            <v>MA511 0A</v>
          </cell>
          <cell r="E1898" t="str">
            <v>RW32</v>
          </cell>
          <cell r="F1898">
            <v>300</v>
          </cell>
        </row>
        <row r="1899">
          <cell r="B1899" t="str">
            <v>LSANZ4803</v>
          </cell>
          <cell r="C1899" t="str">
            <v>00594-0207</v>
          </cell>
          <cell r="D1899" t="str">
            <v>MA511 0A</v>
          </cell>
          <cell r="E1899" t="str">
            <v>SW49</v>
          </cell>
          <cell r="F1899">
            <v>660</v>
          </cell>
          <cell r="G1899">
            <v>4770</v>
          </cell>
        </row>
        <row r="1900">
          <cell r="B1900" t="str">
            <v>LSANZ4803</v>
          </cell>
          <cell r="C1900" t="str">
            <v>00594-0207</v>
          </cell>
          <cell r="D1900" t="str">
            <v>MA511 0A</v>
          </cell>
          <cell r="E1900" t="str">
            <v>SW49</v>
          </cell>
          <cell r="F1900">
            <v>660</v>
          </cell>
        </row>
        <row r="1901">
          <cell r="B1901" t="str">
            <v>LSANZ4803</v>
          </cell>
          <cell r="C1901" t="str">
            <v>00594-0207</v>
          </cell>
          <cell r="D1901" t="str">
            <v>MA511 0A</v>
          </cell>
          <cell r="E1901" t="str">
            <v>SW49</v>
          </cell>
          <cell r="F1901">
            <v>682</v>
          </cell>
        </row>
        <row r="1902">
          <cell r="B1902" t="str">
            <v>LSANZ4803</v>
          </cell>
          <cell r="C1902" t="str">
            <v>00594-0207</v>
          </cell>
          <cell r="D1902" t="str">
            <v>MA511 0A</v>
          </cell>
          <cell r="E1902" t="str">
            <v>SW49</v>
          </cell>
          <cell r="F1902">
            <v>682</v>
          </cell>
        </row>
        <row r="1903">
          <cell r="B1903" t="str">
            <v>LSANZ4803</v>
          </cell>
          <cell r="C1903" t="str">
            <v>00594-0207</v>
          </cell>
          <cell r="D1903" t="str">
            <v>MA511 0A</v>
          </cell>
          <cell r="E1903" t="str">
            <v>SW49</v>
          </cell>
          <cell r="F1903">
            <v>660</v>
          </cell>
        </row>
        <row r="1904">
          <cell r="B1904" t="str">
            <v>LSANZ4803</v>
          </cell>
          <cell r="C1904" t="str">
            <v>00594-0207</v>
          </cell>
          <cell r="D1904" t="str">
            <v>MA511 0A</v>
          </cell>
          <cell r="E1904" t="str">
            <v>SW49</v>
          </cell>
          <cell r="F1904">
            <v>682</v>
          </cell>
        </row>
        <row r="1905">
          <cell r="B1905" t="str">
            <v>LSANZ4803</v>
          </cell>
          <cell r="C1905" t="str">
            <v>00594-0207</v>
          </cell>
          <cell r="D1905" t="str">
            <v>MA511 0A</v>
          </cell>
          <cell r="E1905" t="str">
            <v>SW49</v>
          </cell>
          <cell r="F1905">
            <v>744</v>
          </cell>
        </row>
        <row r="1906">
          <cell r="B1906" t="str">
            <v>LSANZ4804</v>
          </cell>
          <cell r="C1906" t="str">
            <v>00594-0207</v>
          </cell>
          <cell r="D1906" t="str">
            <v>MA511 0A</v>
          </cell>
          <cell r="E1906" t="str">
            <v>SW49</v>
          </cell>
          <cell r="F1906">
            <v>600</v>
          </cell>
          <cell r="G1906">
            <v>3784</v>
          </cell>
        </row>
        <row r="1907">
          <cell r="B1907" t="str">
            <v>LSANZ4804</v>
          </cell>
          <cell r="C1907" t="str">
            <v>00594-0207</v>
          </cell>
          <cell r="D1907" t="str">
            <v>MA511 0A</v>
          </cell>
          <cell r="E1907" t="str">
            <v>SW49</v>
          </cell>
          <cell r="F1907">
            <v>600</v>
          </cell>
        </row>
        <row r="1908">
          <cell r="B1908" t="str">
            <v>LSANZ4804</v>
          </cell>
          <cell r="C1908" t="str">
            <v>00594-0207</v>
          </cell>
          <cell r="D1908" t="str">
            <v>MA511 0A</v>
          </cell>
          <cell r="E1908" t="str">
            <v>SW49</v>
          </cell>
          <cell r="F1908">
            <v>600</v>
          </cell>
        </row>
        <row r="1909">
          <cell r="B1909" t="str">
            <v>LSANZ4804</v>
          </cell>
          <cell r="C1909" t="str">
            <v>00594-0207</v>
          </cell>
          <cell r="D1909" t="str">
            <v>MA511 0A</v>
          </cell>
          <cell r="E1909" t="str">
            <v>SW49</v>
          </cell>
          <cell r="F1909">
            <v>620</v>
          </cell>
        </row>
        <row r="1910">
          <cell r="B1910" t="str">
            <v>LSANZ4804</v>
          </cell>
          <cell r="C1910" t="str">
            <v>00594-0207</v>
          </cell>
          <cell r="D1910" t="str">
            <v>MA511 0A</v>
          </cell>
          <cell r="E1910" t="str">
            <v>SW49</v>
          </cell>
          <cell r="F1910">
            <v>682</v>
          </cell>
        </row>
        <row r="1911">
          <cell r="B1911" t="str">
            <v>LSANZ4804</v>
          </cell>
          <cell r="C1911" t="str">
            <v>00594-0207</v>
          </cell>
          <cell r="D1911" t="str">
            <v>MA511 0A</v>
          </cell>
          <cell r="E1911" t="str">
            <v>SW49</v>
          </cell>
          <cell r="F1911">
            <v>682</v>
          </cell>
        </row>
        <row r="1912">
          <cell r="B1912" t="str">
            <v>LSANZ4824</v>
          </cell>
          <cell r="C1912" t="str">
            <v>00594-0207</v>
          </cell>
          <cell r="D1912" t="str">
            <v>MA511 0A</v>
          </cell>
          <cell r="E1912" t="str">
            <v>SW49</v>
          </cell>
          <cell r="F1912">
            <v>660</v>
          </cell>
          <cell r="G1912">
            <v>3964</v>
          </cell>
        </row>
        <row r="1913">
          <cell r="B1913" t="str">
            <v>LSANZ4824</v>
          </cell>
          <cell r="C1913" t="str">
            <v>00594-0207</v>
          </cell>
          <cell r="D1913" t="str">
            <v>MA511 0A</v>
          </cell>
          <cell r="E1913" t="str">
            <v>SW49</v>
          </cell>
          <cell r="F1913">
            <v>660</v>
          </cell>
        </row>
        <row r="1914">
          <cell r="B1914" t="str">
            <v>LSANZ4824</v>
          </cell>
          <cell r="C1914" t="str">
            <v>00594-0207</v>
          </cell>
          <cell r="D1914" t="str">
            <v>MA511 0A</v>
          </cell>
          <cell r="E1914" t="str">
            <v>SW49</v>
          </cell>
          <cell r="F1914">
            <v>682</v>
          </cell>
        </row>
        <row r="1915">
          <cell r="B1915" t="str">
            <v>LSANZ4824</v>
          </cell>
          <cell r="C1915" t="str">
            <v>00594-0207</v>
          </cell>
          <cell r="D1915" t="str">
            <v>MA511 0A</v>
          </cell>
          <cell r="E1915" t="str">
            <v>SW49</v>
          </cell>
          <cell r="F1915">
            <v>660</v>
          </cell>
        </row>
        <row r="1916">
          <cell r="B1916" t="str">
            <v>LSANZ4824</v>
          </cell>
          <cell r="C1916" t="str">
            <v>00594-0207</v>
          </cell>
          <cell r="D1916" t="str">
            <v>MA511 0A</v>
          </cell>
          <cell r="E1916" t="str">
            <v>SW49</v>
          </cell>
          <cell r="F1916">
            <v>620</v>
          </cell>
        </row>
        <row r="1917">
          <cell r="B1917" t="str">
            <v>LSANZ4824</v>
          </cell>
          <cell r="C1917" t="str">
            <v>00594-0207</v>
          </cell>
          <cell r="D1917" t="str">
            <v>MA511 0A</v>
          </cell>
          <cell r="E1917" t="str">
            <v>SW49</v>
          </cell>
          <cell r="F1917">
            <v>682</v>
          </cell>
        </row>
        <row r="1918">
          <cell r="B1918" t="str">
            <v>LSANZ4828</v>
          </cell>
          <cell r="C1918" t="str">
            <v>20597-0207</v>
          </cell>
          <cell r="D1918" t="str">
            <v>WA514 0A</v>
          </cell>
          <cell r="E1918" t="str">
            <v>SW49</v>
          </cell>
          <cell r="F1918">
            <v>540</v>
          </cell>
          <cell r="G1918">
            <v>1532</v>
          </cell>
        </row>
        <row r="1919">
          <cell r="B1919" t="str">
            <v>LSANZ4828</v>
          </cell>
          <cell r="C1919" t="str">
            <v>20597-0207</v>
          </cell>
          <cell r="D1919" t="str">
            <v>WA514 0A</v>
          </cell>
          <cell r="E1919" t="str">
            <v>SW49</v>
          </cell>
          <cell r="F1919">
            <v>558</v>
          </cell>
        </row>
        <row r="1920">
          <cell r="B1920" t="str">
            <v>LSANZ4828</v>
          </cell>
          <cell r="C1920" t="str">
            <v>20597-0207</v>
          </cell>
          <cell r="D1920" t="str">
            <v>WA514 0A</v>
          </cell>
          <cell r="E1920" t="str">
            <v>SW49</v>
          </cell>
          <cell r="F1920">
            <v>434</v>
          </cell>
        </row>
        <row r="1922">
          <cell r="B1922" t="str">
            <v>LSANZ4807</v>
          </cell>
          <cell r="C1922" t="str">
            <v>20596-0201</v>
          </cell>
          <cell r="D1922" t="str">
            <v>WA513 0A</v>
          </cell>
          <cell r="E1922" t="str">
            <v>RW32</v>
          </cell>
          <cell r="F1922">
            <v>600</v>
          </cell>
          <cell r="G1922">
            <v>3598</v>
          </cell>
        </row>
        <row r="1923">
          <cell r="B1923" t="str">
            <v>LSANZ4807</v>
          </cell>
          <cell r="C1923" t="str">
            <v>20596-0201</v>
          </cell>
          <cell r="D1923" t="str">
            <v>WA513 0A</v>
          </cell>
          <cell r="E1923" t="str">
            <v>RW32</v>
          </cell>
          <cell r="F1923">
            <v>600</v>
          </cell>
        </row>
        <row r="1924">
          <cell r="B1924" t="str">
            <v>LSANZ4807</v>
          </cell>
          <cell r="C1924" t="str">
            <v>20596-0201</v>
          </cell>
          <cell r="D1924" t="str">
            <v>WA513 0A</v>
          </cell>
          <cell r="E1924" t="str">
            <v>RW32</v>
          </cell>
          <cell r="F1924">
            <v>600</v>
          </cell>
        </row>
        <row r="1925">
          <cell r="B1925" t="str">
            <v>LSANZ4807</v>
          </cell>
          <cell r="C1925" t="str">
            <v>20596-0201</v>
          </cell>
          <cell r="D1925" t="str">
            <v>WA513 0A</v>
          </cell>
          <cell r="E1925" t="str">
            <v>RW32</v>
          </cell>
          <cell r="F1925">
            <v>620</v>
          </cell>
        </row>
        <row r="1926">
          <cell r="B1926" t="str">
            <v>LSANZ4807</v>
          </cell>
          <cell r="C1926" t="str">
            <v>20596-0201</v>
          </cell>
          <cell r="D1926" t="str">
            <v>WA513 0A</v>
          </cell>
          <cell r="E1926" t="str">
            <v>RW32</v>
          </cell>
          <cell r="F1926">
            <v>620</v>
          </cell>
        </row>
        <row r="1927">
          <cell r="B1927" t="str">
            <v>LSANZ4807</v>
          </cell>
          <cell r="C1927" t="str">
            <v>20596-0201</v>
          </cell>
          <cell r="D1927" t="str">
            <v>WA513 0A</v>
          </cell>
          <cell r="E1927" t="str">
            <v>RW32</v>
          </cell>
          <cell r="F1927">
            <v>558</v>
          </cell>
        </row>
        <row r="1928">
          <cell r="B1928" t="str">
            <v>LSANZ4827</v>
          </cell>
          <cell r="C1928" t="str">
            <v>20596-0201</v>
          </cell>
          <cell r="D1928" t="str">
            <v>WA513 0A</v>
          </cell>
          <cell r="E1928" t="str">
            <v>RW32</v>
          </cell>
          <cell r="F1928">
            <v>540</v>
          </cell>
          <cell r="G1928">
            <v>1532</v>
          </cell>
        </row>
        <row r="1929">
          <cell r="B1929" t="str">
            <v>LSANZ4827</v>
          </cell>
          <cell r="C1929" t="str">
            <v>20596-0201</v>
          </cell>
          <cell r="D1929" t="str">
            <v>WA513 0A</v>
          </cell>
          <cell r="E1929" t="str">
            <v>RW32</v>
          </cell>
          <cell r="F1929">
            <v>558</v>
          </cell>
        </row>
        <row r="1930">
          <cell r="B1930" t="str">
            <v>LSANZ4827</v>
          </cell>
          <cell r="C1930" t="str">
            <v>20596-0201</v>
          </cell>
          <cell r="D1930" t="str">
            <v>WA513 0A</v>
          </cell>
          <cell r="E1930" t="str">
            <v>RW32</v>
          </cell>
          <cell r="F1930">
            <v>434</v>
          </cell>
        </row>
        <row r="1931">
          <cell r="B1931" t="str">
            <v>LSANZ4806</v>
          </cell>
          <cell r="C1931" t="str">
            <v>20595-0207</v>
          </cell>
          <cell r="D1931" t="str">
            <v>WA512 0A</v>
          </cell>
          <cell r="E1931" t="str">
            <v>SW49</v>
          </cell>
          <cell r="F1931">
            <v>660</v>
          </cell>
          <cell r="G1931">
            <v>4564</v>
          </cell>
        </row>
        <row r="1932">
          <cell r="B1932" t="str">
            <v>LSANZ4806</v>
          </cell>
          <cell r="C1932" t="str">
            <v>20595-0207</v>
          </cell>
          <cell r="D1932" t="str">
            <v>WA512 0A</v>
          </cell>
          <cell r="E1932" t="str">
            <v>SW49</v>
          </cell>
          <cell r="F1932">
            <v>660</v>
          </cell>
        </row>
        <row r="1933">
          <cell r="B1933" t="str">
            <v>LSANZ4806</v>
          </cell>
          <cell r="C1933" t="str">
            <v>20595-0207</v>
          </cell>
          <cell r="D1933" t="str">
            <v>WA512 0A</v>
          </cell>
          <cell r="E1933" t="str">
            <v>SW49</v>
          </cell>
          <cell r="F1933">
            <v>660</v>
          </cell>
        </row>
        <row r="1934">
          <cell r="B1934" t="str">
            <v>LSANZ4806</v>
          </cell>
          <cell r="C1934" t="str">
            <v>20595-0207</v>
          </cell>
          <cell r="D1934" t="str">
            <v>WA512 0A</v>
          </cell>
          <cell r="E1934" t="str">
            <v>SW49</v>
          </cell>
          <cell r="F1934">
            <v>682</v>
          </cell>
        </row>
        <row r="1935">
          <cell r="B1935" t="str">
            <v>LSANZ4806</v>
          </cell>
          <cell r="C1935" t="str">
            <v>20595-0207</v>
          </cell>
          <cell r="D1935" t="str">
            <v>WA512 0A</v>
          </cell>
          <cell r="E1935" t="str">
            <v>SW49</v>
          </cell>
          <cell r="F1935">
            <v>682</v>
          </cell>
        </row>
        <row r="1936">
          <cell r="B1936" t="str">
            <v>LSANZ4806</v>
          </cell>
          <cell r="C1936" t="str">
            <v>20595-0207</v>
          </cell>
          <cell r="D1936" t="str">
            <v>WA512 0A</v>
          </cell>
          <cell r="E1936" t="str">
            <v>SW49</v>
          </cell>
          <cell r="F1936">
            <v>600</v>
          </cell>
        </row>
        <row r="1937">
          <cell r="B1937" t="str">
            <v>LSANZ4806</v>
          </cell>
          <cell r="C1937" t="str">
            <v>20595-0207</v>
          </cell>
          <cell r="D1937" t="str">
            <v>WA512 0A</v>
          </cell>
          <cell r="E1937" t="str">
            <v>SW49</v>
          </cell>
          <cell r="F1937">
            <v>620</v>
          </cell>
        </row>
        <row r="1938">
          <cell r="B1938" t="str">
            <v>LSANZ4826</v>
          </cell>
          <cell r="C1938" t="str">
            <v>20595-0207</v>
          </cell>
          <cell r="D1938" t="str">
            <v>WA512 0A</v>
          </cell>
          <cell r="E1938" t="str">
            <v>SW49</v>
          </cell>
          <cell r="F1938">
            <v>600</v>
          </cell>
          <cell r="G1938">
            <v>2140</v>
          </cell>
        </row>
        <row r="1939">
          <cell r="B1939" t="str">
            <v>LSANZ4826</v>
          </cell>
          <cell r="C1939" t="str">
            <v>20595-0207</v>
          </cell>
          <cell r="D1939" t="str">
            <v>WA512 0A</v>
          </cell>
          <cell r="E1939" t="str">
            <v>SW49</v>
          </cell>
          <cell r="F1939">
            <v>620</v>
          </cell>
        </row>
        <row r="1940">
          <cell r="B1940" t="str">
            <v>LSANZ4826</v>
          </cell>
          <cell r="C1940" t="str">
            <v>20595-0207</v>
          </cell>
          <cell r="D1940" t="str">
            <v>WA512 0A</v>
          </cell>
          <cell r="E1940" t="str">
            <v>SW49</v>
          </cell>
          <cell r="F1940">
            <v>620</v>
          </cell>
        </row>
        <row r="1941">
          <cell r="B1941" t="str">
            <v>LSANZ4826</v>
          </cell>
          <cell r="C1941" t="str">
            <v>20595-0207</v>
          </cell>
          <cell r="D1941" t="str">
            <v>WA512 0A</v>
          </cell>
          <cell r="E1941" t="str">
            <v>SW49</v>
          </cell>
          <cell r="F1941">
            <v>300</v>
          </cell>
        </row>
        <row r="1942">
          <cell r="B1942" t="str">
            <v>LSANZ4800</v>
          </cell>
          <cell r="C1942" t="str">
            <v>00591-0207</v>
          </cell>
          <cell r="D1942" t="str">
            <v>MA509 0A</v>
          </cell>
          <cell r="E1942" t="str">
            <v>SW49</v>
          </cell>
          <cell r="F1942">
            <v>660</v>
          </cell>
          <cell r="G1942">
            <v>3716</v>
          </cell>
        </row>
        <row r="1943">
          <cell r="B1943" t="str">
            <v>LSANZ4800</v>
          </cell>
          <cell r="C1943" t="str">
            <v>00591-0207</v>
          </cell>
          <cell r="D1943" t="str">
            <v>MA509 0A</v>
          </cell>
          <cell r="E1943" t="str">
            <v>SW49</v>
          </cell>
          <cell r="F1943">
            <v>660</v>
          </cell>
        </row>
        <row r="1944">
          <cell r="B1944" t="str">
            <v>LSANZ4800</v>
          </cell>
          <cell r="C1944" t="str">
            <v>00591-0207</v>
          </cell>
          <cell r="D1944" t="str">
            <v>MA509 0A</v>
          </cell>
          <cell r="E1944" t="str">
            <v>SW49</v>
          </cell>
          <cell r="F1944">
            <v>682</v>
          </cell>
        </row>
        <row r="1945">
          <cell r="B1945" t="str">
            <v>LSANZ4800</v>
          </cell>
          <cell r="C1945" t="str">
            <v>00591-0207</v>
          </cell>
          <cell r="D1945" t="str">
            <v>MA509 0A</v>
          </cell>
          <cell r="E1945" t="str">
            <v>SW49</v>
          </cell>
          <cell r="F1945">
            <v>660</v>
          </cell>
        </row>
        <row r="1946">
          <cell r="B1946" t="str">
            <v>LSANZ4800</v>
          </cell>
          <cell r="C1946" t="str">
            <v>00591-0207</v>
          </cell>
          <cell r="D1946" t="str">
            <v>MA509 0A</v>
          </cell>
          <cell r="E1946" t="str">
            <v>SW49</v>
          </cell>
          <cell r="F1946">
            <v>682</v>
          </cell>
        </row>
        <row r="1947">
          <cell r="B1947" t="str">
            <v>LSANZ4800</v>
          </cell>
          <cell r="C1947" t="str">
            <v>00591-0207</v>
          </cell>
          <cell r="D1947" t="str">
            <v>MA509 0A</v>
          </cell>
          <cell r="E1947" t="str">
            <v>SW49</v>
          </cell>
          <cell r="F1947">
            <v>372</v>
          </cell>
        </row>
        <row r="1948">
          <cell r="B1948" t="str">
            <v>LSANZ4821</v>
          </cell>
          <cell r="C1948" t="str">
            <v>00591-0207</v>
          </cell>
          <cell r="D1948" t="str">
            <v>MA509 0A</v>
          </cell>
          <cell r="E1948" t="str">
            <v>SW49</v>
          </cell>
          <cell r="F1948">
            <v>600</v>
          </cell>
          <cell r="G1948">
            <v>1840</v>
          </cell>
        </row>
        <row r="1949">
          <cell r="B1949" t="str">
            <v>LSANZ4821</v>
          </cell>
          <cell r="C1949" t="str">
            <v>00591-0207</v>
          </cell>
          <cell r="D1949" t="str">
            <v>MA509 0A</v>
          </cell>
          <cell r="E1949" t="str">
            <v>SW49</v>
          </cell>
          <cell r="F1949">
            <v>620</v>
          </cell>
        </row>
        <row r="1950">
          <cell r="B1950" t="str">
            <v>LSANZ4821</v>
          </cell>
          <cell r="C1950" t="str">
            <v>00591-0207</v>
          </cell>
          <cell r="D1950" t="str">
            <v>MA509 0A</v>
          </cell>
          <cell r="E1950" t="str">
            <v>SW49</v>
          </cell>
          <cell r="F1950">
            <v>620</v>
          </cell>
        </row>
        <row r="1951">
          <cell r="B1951" t="str">
            <v>LSANZ4801</v>
          </cell>
          <cell r="C1951" t="str">
            <v>00592-0201</v>
          </cell>
          <cell r="D1951" t="str">
            <v>MA510 0A</v>
          </cell>
          <cell r="E1951" t="str">
            <v>RW32</v>
          </cell>
          <cell r="F1951">
            <v>600</v>
          </cell>
          <cell r="G1951">
            <v>3060</v>
          </cell>
        </row>
        <row r="1952">
          <cell r="B1952" t="str">
            <v>LSANZ4801</v>
          </cell>
          <cell r="C1952" t="str">
            <v>00592-0201</v>
          </cell>
          <cell r="D1952" t="str">
            <v>MA510 0A</v>
          </cell>
          <cell r="E1952" t="str">
            <v>RW32</v>
          </cell>
          <cell r="F1952">
            <v>600</v>
          </cell>
        </row>
        <row r="1953">
          <cell r="B1953" t="str">
            <v>LSANZ4817</v>
          </cell>
          <cell r="C1953" t="str">
            <v>00514-5471</v>
          </cell>
          <cell r="D1953" t="str">
            <v>MA502 0A</v>
          </cell>
          <cell r="E1953" t="str">
            <v>TW23</v>
          </cell>
          <cell r="F1953">
            <v>30</v>
          </cell>
          <cell r="G1953">
            <v>30</v>
          </cell>
        </row>
        <row r="1954">
          <cell r="B1954" t="str">
            <v>LSANZ4819</v>
          </cell>
          <cell r="C1954" t="str">
            <v>00550-5471</v>
          </cell>
          <cell r="D1954" t="str">
            <v>WA383 1A</v>
          </cell>
          <cell r="E1954" t="str">
            <v>TW23</v>
          </cell>
          <cell r="F1954">
            <v>30</v>
          </cell>
          <cell r="G1954">
            <v>30</v>
          </cell>
        </row>
        <row r="1955">
          <cell r="B1955" t="str">
            <v>LSANZ4820</v>
          </cell>
          <cell r="C1955" t="str">
            <v>43452-5471</v>
          </cell>
          <cell r="D1955" t="str">
            <v>WA515 0A</v>
          </cell>
          <cell r="E1955" t="str">
            <v>TW23</v>
          </cell>
          <cell r="F1955">
            <v>30</v>
          </cell>
          <cell r="G1955">
            <v>30</v>
          </cell>
        </row>
        <row r="1956">
          <cell r="B1956" t="str">
            <v>LSANZ4818</v>
          </cell>
          <cell r="C1956" t="str">
            <v>00533-5471</v>
          </cell>
          <cell r="D1956" t="str">
            <v>MA485 2A</v>
          </cell>
          <cell r="E1956" t="str">
            <v>TW23</v>
          </cell>
          <cell r="F1956">
            <v>30</v>
          </cell>
          <cell r="G1956">
            <v>30</v>
          </cell>
        </row>
        <row r="1957">
          <cell r="B1957" t="str">
            <v>LSANZ4801</v>
          </cell>
          <cell r="C1957" t="str">
            <v>00592-0201</v>
          </cell>
          <cell r="D1957" t="str">
            <v>MA510 0A</v>
          </cell>
          <cell r="E1957" t="str">
            <v>RW32</v>
          </cell>
          <cell r="F1957">
            <v>620</v>
          </cell>
        </row>
        <row r="1958">
          <cell r="B1958" t="str">
            <v>LSANZ4801</v>
          </cell>
          <cell r="C1958" t="str">
            <v>00592-0201</v>
          </cell>
          <cell r="D1958" t="str">
            <v>MA510 0A</v>
          </cell>
          <cell r="E1958" t="str">
            <v>RW32</v>
          </cell>
          <cell r="F1958">
            <v>620</v>
          </cell>
        </row>
        <row r="1959">
          <cell r="B1959" t="str">
            <v>LSANZ4801</v>
          </cell>
          <cell r="C1959" t="str">
            <v>00592-0201</v>
          </cell>
          <cell r="D1959" t="str">
            <v>MA510 0A</v>
          </cell>
          <cell r="E1959" t="str">
            <v>RW32</v>
          </cell>
          <cell r="F1959">
            <v>620</v>
          </cell>
        </row>
        <row r="1960">
          <cell r="B1960" t="str">
            <v>LSANZ4822</v>
          </cell>
          <cell r="C1960" t="str">
            <v>00592-0201</v>
          </cell>
          <cell r="D1960" t="str">
            <v>MA510 0A</v>
          </cell>
          <cell r="E1960" t="str">
            <v>RW32</v>
          </cell>
          <cell r="F1960">
            <v>480</v>
          </cell>
          <cell r="G1960">
            <v>1534</v>
          </cell>
        </row>
        <row r="1961">
          <cell r="B1961" t="str">
            <v>LSANZ4822</v>
          </cell>
          <cell r="C1961" t="str">
            <v>00592-0201</v>
          </cell>
          <cell r="D1961" t="str">
            <v>MA510 0A</v>
          </cell>
          <cell r="E1961" t="str">
            <v>RW32</v>
          </cell>
          <cell r="F1961">
            <v>496</v>
          </cell>
        </row>
        <row r="1962">
          <cell r="B1962" t="str">
            <v>LSANZ4822</v>
          </cell>
          <cell r="C1962" t="str">
            <v>00592-0201</v>
          </cell>
          <cell r="D1962" t="str">
            <v>MA510 0A</v>
          </cell>
          <cell r="E1962" t="str">
            <v>RW32</v>
          </cell>
          <cell r="F1962">
            <v>558</v>
          </cell>
        </row>
        <row r="1963">
          <cell r="B1963" t="str">
            <v>LSANZ4808</v>
          </cell>
          <cell r="C1963" t="str">
            <v>20597-0207</v>
          </cell>
          <cell r="D1963" t="str">
            <v>WA514 0A</v>
          </cell>
          <cell r="E1963" t="str">
            <v>SW49</v>
          </cell>
          <cell r="F1963">
            <v>660</v>
          </cell>
          <cell r="G1963">
            <v>3842</v>
          </cell>
        </row>
        <row r="1964">
          <cell r="B1964" t="str">
            <v>LSANZ4808</v>
          </cell>
          <cell r="C1964" t="str">
            <v>20597-0207</v>
          </cell>
          <cell r="D1964" t="str">
            <v>WA514 0A</v>
          </cell>
          <cell r="E1964" t="str">
            <v>SW49</v>
          </cell>
          <cell r="F1964">
            <v>660</v>
          </cell>
        </row>
        <row r="1965">
          <cell r="B1965" t="str">
            <v>LSANZ4808</v>
          </cell>
          <cell r="C1965" t="str">
            <v>20597-0207</v>
          </cell>
          <cell r="D1965" t="str">
            <v>WA514 0A</v>
          </cell>
          <cell r="E1965" t="str">
            <v>SW49</v>
          </cell>
          <cell r="F1965">
            <v>682</v>
          </cell>
        </row>
        <row r="1966">
          <cell r="B1966" t="str">
            <v>LSANZ4808</v>
          </cell>
          <cell r="C1966" t="str">
            <v>20597-0207</v>
          </cell>
          <cell r="D1966" t="str">
            <v>WA514 0A</v>
          </cell>
          <cell r="E1966" t="str">
            <v>SW49</v>
          </cell>
          <cell r="F1966">
            <v>682</v>
          </cell>
        </row>
        <row r="1967">
          <cell r="B1967" t="str">
            <v>LSANZ4808</v>
          </cell>
          <cell r="C1967" t="str">
            <v>20597-0207</v>
          </cell>
          <cell r="D1967" t="str">
            <v>WA514 0A</v>
          </cell>
          <cell r="E1967" t="str">
            <v>SW49</v>
          </cell>
          <cell r="F1967">
            <v>600</v>
          </cell>
        </row>
        <row r="1968">
          <cell r="B1968" t="str">
            <v>LSANZ4808</v>
          </cell>
          <cell r="C1968" t="str">
            <v>20597-0207</v>
          </cell>
          <cell r="D1968" t="str">
            <v>WA514 0A</v>
          </cell>
          <cell r="E1968" t="str">
            <v>SW49</v>
          </cell>
          <cell r="F1968">
            <v>558</v>
          </cell>
        </row>
        <row r="1969">
          <cell r="B1969" t="str">
            <v>LSANZ4837</v>
          </cell>
          <cell r="C1969" t="str">
            <v>00553-0260</v>
          </cell>
          <cell r="D1969" t="str">
            <v>WB384 1A</v>
          </cell>
          <cell r="E1969" t="str">
            <v>RW23</v>
          </cell>
          <cell r="F1969">
            <v>600</v>
          </cell>
          <cell r="G1969">
            <v>600</v>
          </cell>
        </row>
        <row r="1970">
          <cell r="B1970" t="str">
            <v>LSANZ4834</v>
          </cell>
          <cell r="C1970" t="str">
            <v>00502-0313</v>
          </cell>
          <cell r="D1970" t="str">
            <v>MA391 1A</v>
          </cell>
          <cell r="E1970" t="str">
            <v>TW11</v>
          </cell>
          <cell r="F1970">
            <v>620</v>
          </cell>
          <cell r="G1970">
            <v>1840</v>
          </cell>
        </row>
        <row r="1971">
          <cell r="B1971" t="str">
            <v>LSANZ4834</v>
          </cell>
          <cell r="C1971" t="str">
            <v>00502-0313</v>
          </cell>
          <cell r="D1971" t="str">
            <v>MA391 1A</v>
          </cell>
          <cell r="E1971" t="str">
            <v>TW11</v>
          </cell>
          <cell r="F1971">
            <v>620</v>
          </cell>
        </row>
        <row r="1972">
          <cell r="B1972" t="str">
            <v>LSANZ4834</v>
          </cell>
          <cell r="C1972" t="str">
            <v>00502-0313</v>
          </cell>
          <cell r="D1972" t="str">
            <v>MA391 1A</v>
          </cell>
          <cell r="E1972" t="str">
            <v>TW11</v>
          </cell>
          <cell r="F1972">
            <v>600</v>
          </cell>
        </row>
        <row r="1973">
          <cell r="B1973" t="str">
            <v>LSANZ4843</v>
          </cell>
          <cell r="C1973" t="str">
            <v>00502-8520</v>
          </cell>
          <cell r="D1973" t="str">
            <v>MA391 1A</v>
          </cell>
          <cell r="E1973" t="str">
            <v>TW19</v>
          </cell>
          <cell r="F1973">
            <v>620</v>
          </cell>
          <cell r="G1973">
            <v>620</v>
          </cell>
        </row>
        <row r="1974">
          <cell r="B1974" t="str">
            <v>LSANZ4841</v>
          </cell>
          <cell r="C1974" t="str">
            <v>00520-8520</v>
          </cell>
          <cell r="D1974" t="str">
            <v>MA447 1A</v>
          </cell>
          <cell r="E1974" t="str">
            <v>TW19</v>
          </cell>
          <cell r="F1974">
            <v>620</v>
          </cell>
          <cell r="G1974">
            <v>620</v>
          </cell>
        </row>
        <row r="1975">
          <cell r="B1975" t="str">
            <v>LSANZ4842</v>
          </cell>
          <cell r="C1975" t="str">
            <v>00520-8575</v>
          </cell>
          <cell r="D1975" t="str">
            <v>MA447 1A</v>
          </cell>
          <cell r="E1975" t="str">
            <v>SB29</v>
          </cell>
          <cell r="F1975">
            <v>540</v>
          </cell>
          <cell r="G1975">
            <v>810</v>
          </cell>
        </row>
        <row r="1976">
          <cell r="B1976" t="str">
            <v>LSANZ4842</v>
          </cell>
          <cell r="C1976" t="str">
            <v>00520-8575</v>
          </cell>
          <cell r="D1976" t="str">
            <v>MA447 1A</v>
          </cell>
          <cell r="E1976" t="str">
            <v>SB29</v>
          </cell>
          <cell r="F1976">
            <v>270</v>
          </cell>
        </row>
        <row r="1978">
          <cell r="B1978" t="str">
            <v>LSEJKTPPR3</v>
          </cell>
          <cell r="C1978" t="str">
            <v>70570-0616</v>
          </cell>
          <cell r="D1978" t="str">
            <v>JA508 0A</v>
          </cell>
          <cell r="E1978" t="str">
            <v>SW49</v>
          </cell>
          <cell r="F1978">
            <v>120</v>
          </cell>
          <cell r="G1978">
            <v>120</v>
          </cell>
        </row>
        <row r="1979">
          <cell r="B1979" t="str">
            <v>LSEJKTPPR4</v>
          </cell>
          <cell r="C1979" t="str">
            <v>70570-0616</v>
          </cell>
          <cell r="D1979" t="str">
            <v>JA508 0A</v>
          </cell>
          <cell r="E1979" t="str">
            <v>RW32</v>
          </cell>
          <cell r="F1979">
            <v>120</v>
          </cell>
          <cell r="G1979">
            <v>120</v>
          </cell>
        </row>
        <row r="1980">
          <cell r="B1980" t="str">
            <v>LSEJKTPPR5</v>
          </cell>
          <cell r="C1980" t="str">
            <v>70570-0616</v>
          </cell>
          <cell r="D1980" t="str">
            <v>JA508 0A</v>
          </cell>
          <cell r="E1980" t="str">
            <v>SW49</v>
          </cell>
          <cell r="F1980">
            <v>120</v>
          </cell>
          <cell r="G1980">
            <v>120</v>
          </cell>
        </row>
        <row r="1981">
          <cell r="B1981" t="str">
            <v>LSEJKTPPR6</v>
          </cell>
          <cell r="C1981" t="str">
            <v>70570-0616</v>
          </cell>
          <cell r="D1981" t="str">
            <v>JA508 0A</v>
          </cell>
          <cell r="E1981" t="str">
            <v>RW32</v>
          </cell>
          <cell r="F1981">
            <v>120</v>
          </cell>
          <cell r="G1981">
            <v>120</v>
          </cell>
        </row>
        <row r="1982">
          <cell r="B1982" t="str">
            <v>LSE5136</v>
          </cell>
          <cell r="C1982" t="str">
            <v>70570-0616</v>
          </cell>
          <cell r="D1982" t="str">
            <v>JA508 0A</v>
          </cell>
          <cell r="E1982" t="str">
            <v>SW49</v>
          </cell>
          <cell r="F1982">
            <v>240</v>
          </cell>
          <cell r="G1982">
            <v>1106</v>
          </cell>
        </row>
        <row r="1983">
          <cell r="B1983" t="str">
            <v>LSE5136</v>
          </cell>
          <cell r="C1983" t="str">
            <v>70570-0616</v>
          </cell>
          <cell r="D1983" t="str">
            <v>JA508 0A</v>
          </cell>
          <cell r="E1983" t="str">
            <v>SW49</v>
          </cell>
          <cell r="F1983">
            <v>248</v>
          </cell>
        </row>
        <row r="1984">
          <cell r="B1984" t="str">
            <v>LSE5136</v>
          </cell>
          <cell r="C1984" t="str">
            <v>70570-0616</v>
          </cell>
          <cell r="D1984" t="str">
            <v>JA508 0A</v>
          </cell>
          <cell r="E1984" t="str">
            <v>SW49</v>
          </cell>
          <cell r="F1984">
            <v>248</v>
          </cell>
        </row>
        <row r="1985">
          <cell r="B1985" t="str">
            <v>LSE5136</v>
          </cell>
          <cell r="C1985" t="str">
            <v>70570-0616</v>
          </cell>
          <cell r="D1985" t="str">
            <v>JA508 0A</v>
          </cell>
          <cell r="E1985" t="str">
            <v>SW49</v>
          </cell>
          <cell r="F1985">
            <v>310</v>
          </cell>
        </row>
        <row r="1986">
          <cell r="B1986" t="str">
            <v>LSE5136</v>
          </cell>
          <cell r="C1986" t="str">
            <v>70570-0616</v>
          </cell>
          <cell r="D1986" t="str">
            <v>JA508 0A</v>
          </cell>
          <cell r="E1986" t="str">
            <v>SW49</v>
          </cell>
          <cell r="F1986">
            <v>60</v>
          </cell>
        </row>
        <row r="1987">
          <cell r="B1987" t="str">
            <v>LSE5138</v>
          </cell>
          <cell r="C1987" t="str">
            <v>70570-0616</v>
          </cell>
          <cell r="D1987" t="str">
            <v>JA508 0A</v>
          </cell>
          <cell r="E1987" t="str">
            <v>SW49</v>
          </cell>
          <cell r="F1987">
            <v>310</v>
          </cell>
          <cell r="G1987">
            <v>1232</v>
          </cell>
        </row>
        <row r="1988">
          <cell r="B1988" t="str">
            <v>LSE5138</v>
          </cell>
          <cell r="C1988" t="str">
            <v>70570-0616</v>
          </cell>
          <cell r="D1988" t="str">
            <v>JA508 0A</v>
          </cell>
          <cell r="E1988" t="str">
            <v>SW49</v>
          </cell>
          <cell r="F1988">
            <v>310</v>
          </cell>
        </row>
        <row r="1989">
          <cell r="B1989" t="str">
            <v>LSE5138</v>
          </cell>
          <cell r="C1989" t="str">
            <v>70570-0616</v>
          </cell>
          <cell r="D1989" t="str">
            <v>JA508 0A</v>
          </cell>
          <cell r="E1989" t="str">
            <v>SW49</v>
          </cell>
          <cell r="F1989">
            <v>300</v>
          </cell>
        </row>
        <row r="1991">
          <cell r="B1991" t="str">
            <v>LSE5198</v>
          </cell>
          <cell r="C1991" t="str">
            <v>521-02-02</v>
          </cell>
          <cell r="D1991" t="str">
            <v>MA362 1A</v>
          </cell>
          <cell r="E1991" t="str">
            <v>RW20</v>
          </cell>
          <cell r="F1991">
            <v>660</v>
          </cell>
          <cell r="G1991">
            <v>1980</v>
          </cell>
        </row>
        <row r="1992">
          <cell r="B1992" t="str">
            <v>LSE5198</v>
          </cell>
          <cell r="C1992" t="str">
            <v>521-02-02</v>
          </cell>
          <cell r="D1992" t="str">
            <v>MA362 1A</v>
          </cell>
          <cell r="E1992" t="str">
            <v>RW20</v>
          </cell>
          <cell r="F1992">
            <v>660</v>
          </cell>
        </row>
        <row r="1993">
          <cell r="B1993" t="str">
            <v>LSE5198</v>
          </cell>
          <cell r="C1993" t="str">
            <v>521-02-02</v>
          </cell>
          <cell r="D1993" t="str">
            <v>MA362 1A</v>
          </cell>
          <cell r="E1993" t="str">
            <v>RW20</v>
          </cell>
          <cell r="F1993">
            <v>660</v>
          </cell>
        </row>
        <row r="1994">
          <cell r="B1994" t="str">
            <v>LSE5211</v>
          </cell>
          <cell r="C1994" t="str">
            <v>521-02-16</v>
          </cell>
          <cell r="D1994" t="str">
            <v>MA362 1A</v>
          </cell>
          <cell r="E1994" t="str">
            <v>SW39</v>
          </cell>
          <cell r="F1994">
            <v>660</v>
          </cell>
          <cell r="G1994">
            <v>660</v>
          </cell>
        </row>
        <row r="1995">
          <cell r="B1995" t="str">
            <v>LSE5189</v>
          </cell>
          <cell r="C1995" t="str">
            <v>521-02-16</v>
          </cell>
          <cell r="D1995" t="str">
            <v>MA362 1A</v>
          </cell>
          <cell r="E1995" t="str">
            <v>SW39</v>
          </cell>
          <cell r="F1995">
            <v>660</v>
          </cell>
          <cell r="G1995">
            <v>660</v>
          </cell>
        </row>
        <row r="1996">
          <cell r="B1996" t="str">
            <v>LSE5192</v>
          </cell>
          <cell r="C1996" t="str">
            <v>581-06-16</v>
          </cell>
          <cell r="D1996" t="str">
            <v>MA503 0A</v>
          </cell>
          <cell r="E1996" t="str">
            <v>SW49</v>
          </cell>
          <cell r="F1996">
            <v>660</v>
          </cell>
          <cell r="G1996">
            <v>1980</v>
          </cell>
        </row>
        <row r="1997">
          <cell r="B1997" t="str">
            <v>LSE5192</v>
          </cell>
          <cell r="C1997" t="str">
            <v>581-06-16</v>
          </cell>
          <cell r="D1997" t="str">
            <v>MA503 0A</v>
          </cell>
          <cell r="E1997" t="str">
            <v>SW49</v>
          </cell>
          <cell r="F1997">
            <v>660</v>
          </cell>
        </row>
        <row r="1998">
          <cell r="B1998" t="str">
            <v>LSE5192</v>
          </cell>
          <cell r="C1998" t="str">
            <v>581-06-16</v>
          </cell>
          <cell r="D1998" t="str">
            <v>MA503 0A</v>
          </cell>
          <cell r="E1998" t="str">
            <v>SW49</v>
          </cell>
          <cell r="F1998">
            <v>660</v>
          </cell>
        </row>
        <row r="1999">
          <cell r="B1999" t="str">
            <v>LSE5193</v>
          </cell>
          <cell r="C1999" t="str">
            <v>581-06-02</v>
          </cell>
          <cell r="D1999" t="str">
            <v>MA503 0A</v>
          </cell>
          <cell r="E1999" t="str">
            <v>RW32</v>
          </cell>
          <cell r="F1999">
            <v>660</v>
          </cell>
          <cell r="G1999">
            <v>2640</v>
          </cell>
        </row>
        <row r="2000">
          <cell r="B2000" t="str">
            <v>LSE5193</v>
          </cell>
          <cell r="C2000" t="str">
            <v>581-06-02</v>
          </cell>
          <cell r="D2000" t="str">
            <v>MA503 0A</v>
          </cell>
          <cell r="E2000" t="str">
            <v>RW32</v>
          </cell>
          <cell r="F2000">
            <v>660</v>
          </cell>
        </row>
        <row r="2001">
          <cell r="B2001" t="str">
            <v>LSE5193</v>
          </cell>
          <cell r="C2001" t="str">
            <v>581-06-02</v>
          </cell>
          <cell r="D2001" t="str">
            <v>MA503 0A</v>
          </cell>
          <cell r="E2001" t="str">
            <v>RW32</v>
          </cell>
          <cell r="F2001">
            <v>660</v>
          </cell>
        </row>
        <row r="2002">
          <cell r="B2002" t="str">
            <v>LSE5193</v>
          </cell>
          <cell r="C2002" t="str">
            <v>581-06-02</v>
          </cell>
          <cell r="D2002" t="str">
            <v>MA503 0A</v>
          </cell>
          <cell r="E2002" t="str">
            <v>RW32</v>
          </cell>
          <cell r="F2002">
            <v>660</v>
          </cell>
        </row>
        <row r="2003">
          <cell r="B2003" t="str">
            <v>LSE5190</v>
          </cell>
          <cell r="C2003" t="str">
            <v>581-06-13</v>
          </cell>
          <cell r="D2003" t="str">
            <v>MA503 0A</v>
          </cell>
          <cell r="E2003" t="str">
            <v>BW40</v>
          </cell>
          <cell r="F2003">
            <v>660</v>
          </cell>
          <cell r="G2003">
            <v>660</v>
          </cell>
        </row>
        <row r="2004">
          <cell r="B2004" t="str">
            <v>LSE5204</v>
          </cell>
          <cell r="C2004" t="str">
            <v>581-06-02</v>
          </cell>
          <cell r="D2004" t="str">
            <v>MA503 0A</v>
          </cell>
          <cell r="E2004" t="str">
            <v>RW32</v>
          </cell>
          <cell r="F2004">
            <v>660</v>
          </cell>
          <cell r="G2004">
            <v>660</v>
          </cell>
        </row>
        <row r="2005">
          <cell r="B2005" t="str">
            <v>LSE5201</v>
          </cell>
          <cell r="C2005" t="str">
            <v>581-06-02</v>
          </cell>
          <cell r="D2005" t="str">
            <v>MA503 0A</v>
          </cell>
          <cell r="E2005" t="str">
            <v>RW32</v>
          </cell>
          <cell r="F2005">
            <v>660</v>
          </cell>
          <cell r="G2005">
            <v>660</v>
          </cell>
        </row>
        <row r="2006">
          <cell r="B2006" t="str">
            <v>LSE5199</v>
          </cell>
          <cell r="C2006" t="str">
            <v>581-06-16</v>
          </cell>
          <cell r="D2006" t="str">
            <v>MA503 0A</v>
          </cell>
          <cell r="E2006" t="str">
            <v>SW49</v>
          </cell>
          <cell r="F2006">
            <v>660</v>
          </cell>
          <cell r="G2006">
            <v>660</v>
          </cell>
        </row>
        <row r="2007">
          <cell r="B2007" t="str">
            <v>LSE5212</v>
          </cell>
          <cell r="C2007" t="str">
            <v>581-06-16</v>
          </cell>
          <cell r="D2007" t="str">
            <v>MA503 0A</v>
          </cell>
          <cell r="E2007" t="str">
            <v>SW49</v>
          </cell>
          <cell r="F2007">
            <v>660</v>
          </cell>
          <cell r="G2007">
            <v>660</v>
          </cell>
        </row>
        <row r="2008">
          <cell r="B2008" t="str">
            <v>LSE5200</v>
          </cell>
          <cell r="C2008" t="str">
            <v>581-06-16</v>
          </cell>
          <cell r="D2008" t="str">
            <v>MA503 0A</v>
          </cell>
          <cell r="E2008" t="str">
            <v>SW49</v>
          </cell>
          <cell r="F2008">
            <v>660</v>
          </cell>
          <cell r="G2008">
            <v>1980</v>
          </cell>
        </row>
        <row r="2009">
          <cell r="B2009" t="str">
            <v>LSE5200</v>
          </cell>
          <cell r="C2009" t="str">
            <v>581-06-16</v>
          </cell>
          <cell r="D2009" t="str">
            <v>MA503 0A</v>
          </cell>
          <cell r="E2009" t="str">
            <v>SW49</v>
          </cell>
          <cell r="F2009">
            <v>660</v>
          </cell>
        </row>
        <row r="2010">
          <cell r="B2010" t="str">
            <v>LSE5200</v>
          </cell>
          <cell r="C2010" t="str">
            <v>581-06-16</v>
          </cell>
          <cell r="D2010" t="str">
            <v>MA503 0A</v>
          </cell>
          <cell r="E2010" t="str">
            <v>SW49</v>
          </cell>
          <cell r="F2010">
            <v>660</v>
          </cell>
        </row>
        <row r="2011">
          <cell r="B2011" t="str">
            <v>CGL/LG/46/02</v>
          </cell>
          <cell r="C2011" t="str">
            <v>Nil</v>
          </cell>
          <cell r="D2011" t="str">
            <v xml:space="preserve">MA104 </v>
          </cell>
          <cell r="E2011" t="str">
            <v>Rinse as per Sample</v>
          </cell>
          <cell r="F2011">
            <v>180</v>
          </cell>
          <cell r="G2011">
            <v>305</v>
          </cell>
        </row>
        <row r="2012">
          <cell r="B2012" t="str">
            <v>CGL/LG/46/02</v>
          </cell>
          <cell r="C2012" t="str">
            <v>Nil</v>
          </cell>
          <cell r="D2012" t="str">
            <v xml:space="preserve">MA104 </v>
          </cell>
          <cell r="E2012" t="str">
            <v>Rinse as per Sample</v>
          </cell>
          <cell r="F2012">
            <v>90</v>
          </cell>
        </row>
        <row r="2013">
          <cell r="B2013" t="str">
            <v>CGL/LG/46/02</v>
          </cell>
          <cell r="C2013" t="str">
            <v>Nil</v>
          </cell>
          <cell r="D2013" t="str">
            <v xml:space="preserve">MA104 </v>
          </cell>
          <cell r="E2013" t="str">
            <v>Rinse as per Sample</v>
          </cell>
          <cell r="F2013">
            <v>35</v>
          </cell>
        </row>
        <row r="2015">
          <cell r="B2015" t="str">
            <v>LSE5195</v>
          </cell>
          <cell r="C2015" t="str">
            <v>583-06-16</v>
          </cell>
          <cell r="D2015" t="str">
            <v>WA474 0A</v>
          </cell>
          <cell r="E2015" t="str">
            <v>SW49</v>
          </cell>
          <cell r="F2015">
            <v>660</v>
          </cell>
          <cell r="G2015">
            <v>660</v>
          </cell>
        </row>
        <row r="2016">
          <cell r="B2016" t="str">
            <v>LSE5206</v>
          </cell>
          <cell r="C2016" t="str">
            <v>583-06-16</v>
          </cell>
          <cell r="D2016" t="str">
            <v>WA474 0A</v>
          </cell>
          <cell r="E2016" t="str">
            <v>SW49</v>
          </cell>
          <cell r="F2016">
            <v>660</v>
          </cell>
          <cell r="G2016">
            <v>660</v>
          </cell>
        </row>
        <row r="2017">
          <cell r="B2017" t="str">
            <v>LSE5205</v>
          </cell>
          <cell r="C2017" t="str">
            <v>582-06-16</v>
          </cell>
          <cell r="D2017" t="str">
            <v>MA473 0B</v>
          </cell>
          <cell r="E2017" t="str">
            <v>SW49</v>
          </cell>
          <cell r="F2017">
            <v>660</v>
          </cell>
          <cell r="G2017">
            <v>1980</v>
          </cell>
        </row>
        <row r="2018">
          <cell r="B2018" t="str">
            <v>LSE5205</v>
          </cell>
          <cell r="C2018" t="str">
            <v>582-06-16</v>
          </cell>
          <cell r="D2018" t="str">
            <v>MA473 0B</v>
          </cell>
          <cell r="E2018" t="str">
            <v>SW49</v>
          </cell>
          <cell r="F2018">
            <v>660</v>
          </cell>
        </row>
        <row r="2019">
          <cell r="B2019" t="str">
            <v>LSE5205</v>
          </cell>
          <cell r="C2019" t="str">
            <v>582-06-16</v>
          </cell>
          <cell r="D2019" t="str">
            <v>MA473 0B</v>
          </cell>
          <cell r="E2019" t="str">
            <v>SW49</v>
          </cell>
          <cell r="F2019">
            <v>660</v>
          </cell>
        </row>
        <row r="2020">
          <cell r="B2020" t="str">
            <v>LSE5194</v>
          </cell>
          <cell r="C2020" t="str">
            <v>582-06-02</v>
          </cell>
          <cell r="D2020" t="str">
            <v>MA473 0B</v>
          </cell>
          <cell r="E2020" t="str">
            <v>RW32</v>
          </cell>
          <cell r="F2020">
            <v>660</v>
          </cell>
          <cell r="G2020">
            <v>660</v>
          </cell>
        </row>
        <row r="2021">
          <cell r="B2021" t="str">
            <v>LSE5191</v>
          </cell>
          <cell r="C2021" t="str">
            <v>582-06-13</v>
          </cell>
          <cell r="D2021" t="str">
            <v>MA473 0B</v>
          </cell>
          <cell r="E2021" t="str">
            <v>BW40</v>
          </cell>
          <cell r="F2021">
            <v>660</v>
          </cell>
          <cell r="G2021">
            <v>1320</v>
          </cell>
        </row>
        <row r="2022">
          <cell r="B2022" t="str">
            <v>LSE5191</v>
          </cell>
          <cell r="C2022" t="str">
            <v>582-06-13</v>
          </cell>
          <cell r="D2022" t="str">
            <v>MA473 0B</v>
          </cell>
          <cell r="E2022" t="str">
            <v>BW40</v>
          </cell>
          <cell r="F2022">
            <v>660</v>
          </cell>
        </row>
        <row r="2023">
          <cell r="B2023" t="str">
            <v>LSE5209</v>
          </cell>
          <cell r="C2023" t="str">
            <v>582-06-02</v>
          </cell>
          <cell r="D2023" t="str">
            <v>MA473 0B</v>
          </cell>
          <cell r="E2023" t="str">
            <v>RW32</v>
          </cell>
          <cell r="F2023">
            <v>660</v>
          </cell>
          <cell r="G2023">
            <v>660</v>
          </cell>
        </row>
        <row r="2024">
          <cell r="B2024" t="str">
            <v>LSE5210</v>
          </cell>
          <cell r="C2024" t="str">
            <v>582-06-02</v>
          </cell>
          <cell r="D2024" t="str">
            <v>MA473 0B</v>
          </cell>
          <cell r="E2024" t="str">
            <v>RW32</v>
          </cell>
          <cell r="F2024">
            <v>660</v>
          </cell>
          <cell r="G2024">
            <v>660</v>
          </cell>
        </row>
        <row r="2025">
          <cell r="B2025" t="str">
            <v>LSE5207</v>
          </cell>
          <cell r="C2025" t="str">
            <v>582-06-16</v>
          </cell>
          <cell r="D2025" t="str">
            <v>MA473 0B</v>
          </cell>
          <cell r="E2025" t="str">
            <v>SW49</v>
          </cell>
          <cell r="F2025">
            <v>660</v>
          </cell>
          <cell r="G2025">
            <v>660</v>
          </cell>
        </row>
        <row r="2026">
          <cell r="B2026" t="str">
            <v>LSE5208</v>
          </cell>
          <cell r="C2026" t="str">
            <v>582-06-16</v>
          </cell>
          <cell r="D2026" t="str">
            <v>MA473 0B</v>
          </cell>
          <cell r="E2026" t="str">
            <v>SW49</v>
          </cell>
          <cell r="F2026">
            <v>660</v>
          </cell>
          <cell r="G2026">
            <v>1320</v>
          </cell>
        </row>
        <row r="2027">
          <cell r="B2027" t="str">
            <v>LSE5208</v>
          </cell>
          <cell r="C2027" t="str">
            <v>582-06-16</v>
          </cell>
          <cell r="D2027" t="str">
            <v>MA473 0B</v>
          </cell>
          <cell r="E2027" t="str">
            <v>SW49</v>
          </cell>
          <cell r="F2027">
            <v>660</v>
          </cell>
        </row>
        <row r="2028">
          <cell r="B2028" t="str">
            <v>LSE5202</v>
          </cell>
          <cell r="C2028" t="str">
            <v>582-06-16</v>
          </cell>
          <cell r="D2028" t="str">
            <v>MA473 0B</v>
          </cell>
          <cell r="E2028" t="str">
            <v>SW49</v>
          </cell>
          <cell r="F2028">
            <v>660</v>
          </cell>
          <cell r="G2028">
            <v>1320</v>
          </cell>
        </row>
        <row r="2029">
          <cell r="B2029" t="str">
            <v>LSE5202</v>
          </cell>
          <cell r="C2029" t="str">
            <v>582-06-16</v>
          </cell>
          <cell r="D2029" t="str">
            <v>MA473 0B</v>
          </cell>
          <cell r="E2029" t="str">
            <v>SW49</v>
          </cell>
          <cell r="F2029">
            <v>660</v>
          </cell>
        </row>
        <row r="2030">
          <cell r="B2030" t="str">
            <v>LSE5196</v>
          </cell>
          <cell r="C2030" t="str">
            <v>582-06-16</v>
          </cell>
          <cell r="D2030" t="str">
            <v>MA473 0B</v>
          </cell>
          <cell r="E2030" t="str">
            <v>SW49</v>
          </cell>
          <cell r="F2030">
            <v>660</v>
          </cell>
          <cell r="G2030">
            <v>3300</v>
          </cell>
        </row>
        <row r="2031">
          <cell r="B2031" t="str">
            <v>LSE5196</v>
          </cell>
          <cell r="C2031" t="str">
            <v>582-06-16</v>
          </cell>
          <cell r="D2031" t="str">
            <v>MA473 0B</v>
          </cell>
          <cell r="E2031" t="str">
            <v>SW49</v>
          </cell>
          <cell r="F2031">
            <v>660</v>
          </cell>
        </row>
        <row r="2032">
          <cell r="B2032" t="str">
            <v>LSE5196</v>
          </cell>
          <cell r="C2032" t="str">
            <v>582-06-16</v>
          </cell>
          <cell r="D2032" t="str">
            <v>MA473 0B</v>
          </cell>
          <cell r="E2032" t="str">
            <v>SW49</v>
          </cell>
          <cell r="F2032">
            <v>660</v>
          </cell>
        </row>
        <row r="2033">
          <cell r="B2033" t="str">
            <v>LSE5196</v>
          </cell>
          <cell r="C2033" t="str">
            <v>582-06-16</v>
          </cell>
          <cell r="D2033" t="str">
            <v>MA473 0B</v>
          </cell>
          <cell r="E2033" t="str">
            <v>SW49</v>
          </cell>
          <cell r="F2033">
            <v>660</v>
          </cell>
        </row>
        <row r="2034">
          <cell r="B2034" t="str">
            <v>LSE5196</v>
          </cell>
          <cell r="C2034" t="str">
            <v>582-06-16</v>
          </cell>
          <cell r="D2034" t="str">
            <v>MA473 0B</v>
          </cell>
          <cell r="E2034" t="str">
            <v>SW49</v>
          </cell>
          <cell r="F2034">
            <v>660</v>
          </cell>
        </row>
        <row r="2035">
          <cell r="B2035" t="str">
            <v>LSE5197</v>
          </cell>
          <cell r="C2035" t="str">
            <v>582-06-02</v>
          </cell>
          <cell r="D2035" t="str">
            <v>MA473 0B</v>
          </cell>
          <cell r="E2035" t="str">
            <v>RW32</v>
          </cell>
          <cell r="F2035">
            <v>660</v>
          </cell>
          <cell r="G2035">
            <v>3960</v>
          </cell>
        </row>
        <row r="2036">
          <cell r="B2036" t="str">
            <v>LSE5197</v>
          </cell>
          <cell r="C2036" t="str">
            <v>582-06-02</v>
          </cell>
          <cell r="D2036" t="str">
            <v>MA473 0B</v>
          </cell>
          <cell r="E2036" t="str">
            <v>RW32</v>
          </cell>
          <cell r="F2036">
            <v>660</v>
          </cell>
        </row>
        <row r="2037">
          <cell r="B2037" t="str">
            <v>LSE5197</v>
          </cell>
          <cell r="C2037" t="str">
            <v>582-06-02</v>
          </cell>
          <cell r="D2037" t="str">
            <v>MA473 0B</v>
          </cell>
          <cell r="E2037" t="str">
            <v>RW32</v>
          </cell>
          <cell r="F2037">
            <v>660</v>
          </cell>
        </row>
        <row r="2038">
          <cell r="B2038" t="str">
            <v>LSE5197</v>
          </cell>
          <cell r="C2038" t="str">
            <v>582-06-02</v>
          </cell>
          <cell r="D2038" t="str">
            <v>MA473 0B</v>
          </cell>
          <cell r="E2038" t="str">
            <v>RW32</v>
          </cell>
          <cell r="F2038">
            <v>660</v>
          </cell>
        </row>
        <row r="2039">
          <cell r="B2039" t="str">
            <v>LSE5197</v>
          </cell>
          <cell r="C2039" t="str">
            <v>582-06-02</v>
          </cell>
          <cell r="D2039" t="str">
            <v>MA473 0B</v>
          </cell>
          <cell r="E2039" t="str">
            <v>RW32</v>
          </cell>
          <cell r="F2039">
            <v>660</v>
          </cell>
        </row>
        <row r="2040">
          <cell r="B2040" t="str">
            <v>LSE5197</v>
          </cell>
          <cell r="C2040" t="str">
            <v>582-06-02</v>
          </cell>
          <cell r="D2040" t="str">
            <v>MA473 0B</v>
          </cell>
          <cell r="E2040" t="str">
            <v>RW32</v>
          </cell>
          <cell r="F2040">
            <v>660</v>
          </cell>
        </row>
        <row r="2041">
          <cell r="B2041" t="str">
            <v>LSE5203</v>
          </cell>
          <cell r="C2041" t="str">
            <v>575-02-02</v>
          </cell>
          <cell r="D2041" t="str">
            <v>WA484 0A</v>
          </cell>
          <cell r="E2041" t="str">
            <v>RW20</v>
          </cell>
          <cell r="F2041">
            <v>660</v>
          </cell>
          <cell r="G2041">
            <v>660</v>
          </cell>
        </row>
        <row r="2042">
          <cell r="B2042" t="str">
            <v>LSE5213</v>
          </cell>
          <cell r="C2042" t="str">
            <v>575-02-75</v>
          </cell>
          <cell r="D2042" t="str">
            <v>WA484 0A</v>
          </cell>
          <cell r="E2042" t="str">
            <v>SB15</v>
          </cell>
          <cell r="F2042">
            <v>660</v>
          </cell>
          <cell r="G2042">
            <v>660</v>
          </cell>
        </row>
        <row r="2044">
          <cell r="B2044" t="str">
            <v>LSANZ4840</v>
          </cell>
          <cell r="C2044" t="str">
            <v>00704-0207</v>
          </cell>
          <cell r="D2044" t="str">
            <v>MO143 1B</v>
          </cell>
          <cell r="E2044" t="str">
            <v>SW40</v>
          </cell>
          <cell r="F2044">
            <v>600</v>
          </cell>
          <cell r="G2044">
            <v>600</v>
          </cell>
        </row>
        <row r="2045">
          <cell r="B2045" t="str">
            <v>LSANZ4844</v>
          </cell>
          <cell r="C2045" t="str">
            <v>20985-8575</v>
          </cell>
          <cell r="D2045" t="str">
            <v>WA476 1A</v>
          </cell>
          <cell r="E2045" t="str">
            <v>SB29</v>
          </cell>
          <cell r="F2045">
            <v>540</v>
          </cell>
          <cell r="G2045">
            <v>810</v>
          </cell>
        </row>
        <row r="2046">
          <cell r="B2046" t="str">
            <v>LSANZ4844</v>
          </cell>
          <cell r="C2046" t="str">
            <v>20985-8575</v>
          </cell>
          <cell r="D2046" t="str">
            <v>WA476 1A</v>
          </cell>
          <cell r="E2046" t="str">
            <v>SB29</v>
          </cell>
          <cell r="F2046">
            <v>270</v>
          </cell>
        </row>
        <row r="2047">
          <cell r="B2047" t="str">
            <v>LSANZ4857</v>
          </cell>
          <cell r="C2047" t="str">
            <v>20985-8575</v>
          </cell>
          <cell r="D2047" t="str">
            <v>WA476 1A</v>
          </cell>
          <cell r="E2047" t="str">
            <v>SB29</v>
          </cell>
          <cell r="F2047">
            <v>600</v>
          </cell>
          <cell r="G2047">
            <v>900</v>
          </cell>
        </row>
        <row r="2048">
          <cell r="B2048" t="str">
            <v>LSANZ4857</v>
          </cell>
          <cell r="C2048" t="str">
            <v>20985-8575</v>
          </cell>
          <cell r="D2048" t="str">
            <v>WA476 1A</v>
          </cell>
          <cell r="E2048" t="str">
            <v>SB29</v>
          </cell>
          <cell r="F2048">
            <v>300</v>
          </cell>
        </row>
        <row r="2049">
          <cell r="B2049" t="str">
            <v>LSANZ4851</v>
          </cell>
          <cell r="C2049" t="str">
            <v>00704-0206</v>
          </cell>
          <cell r="D2049" t="str">
            <v>MO143 1B</v>
          </cell>
          <cell r="E2049" t="str">
            <v>BW27</v>
          </cell>
          <cell r="F2049">
            <v>600</v>
          </cell>
          <cell r="G2049">
            <v>600</v>
          </cell>
        </row>
        <row r="2050">
          <cell r="B2050" t="str">
            <v>LSANZ4852</v>
          </cell>
          <cell r="C2050" t="str">
            <v>00704-0207</v>
          </cell>
          <cell r="D2050" t="str">
            <v>MO143 1B</v>
          </cell>
          <cell r="E2050" t="str">
            <v>SW40</v>
          </cell>
          <cell r="F2050">
            <v>660</v>
          </cell>
          <cell r="G2050">
            <v>1200</v>
          </cell>
        </row>
        <row r="2051">
          <cell r="B2051" t="str">
            <v>LSANZ4852</v>
          </cell>
          <cell r="C2051" t="str">
            <v>00704-0207</v>
          </cell>
          <cell r="D2051" t="str">
            <v>MO143 1B</v>
          </cell>
          <cell r="E2051" t="str">
            <v>SW40</v>
          </cell>
          <cell r="F2051">
            <v>540</v>
          </cell>
        </row>
        <row r="2052">
          <cell r="B2052" t="str">
            <v>LSANZ4858</v>
          </cell>
          <cell r="C2052" t="str">
            <v>43450-8575</v>
          </cell>
          <cell r="D2052" t="str">
            <v>WA421 2A</v>
          </cell>
          <cell r="E2052" t="str">
            <v>SB29</v>
          </cell>
          <cell r="F2052">
            <v>600</v>
          </cell>
          <cell r="G2052">
            <v>1200</v>
          </cell>
        </row>
        <row r="2053">
          <cell r="B2053" t="str">
            <v>LSANZ4858</v>
          </cell>
          <cell r="C2053" t="str">
            <v>43450-8575</v>
          </cell>
          <cell r="D2053" t="str">
            <v>WA421 2A</v>
          </cell>
          <cell r="E2053" t="str">
            <v>SB29</v>
          </cell>
          <cell r="F2053">
            <v>600</v>
          </cell>
        </row>
        <row r="2054">
          <cell r="B2054" t="str">
            <v>LSANZ4859</v>
          </cell>
          <cell r="C2054" t="str">
            <v>43450-8580</v>
          </cell>
          <cell r="D2054" t="str">
            <v>WA421 2A</v>
          </cell>
          <cell r="E2054" t="str">
            <v>SP02</v>
          </cell>
          <cell r="F2054">
            <v>775</v>
          </cell>
          <cell r="G2054">
            <v>775</v>
          </cell>
        </row>
        <row r="2055">
          <cell r="B2055" t="str">
            <v>LSANZ4846</v>
          </cell>
          <cell r="C2055" t="str">
            <v>00504-0201</v>
          </cell>
          <cell r="D2055" t="str">
            <v>MA381 1A</v>
          </cell>
          <cell r="E2055" t="str">
            <v>RW15</v>
          </cell>
          <cell r="F2055">
            <v>600</v>
          </cell>
          <cell r="G2055">
            <v>600</v>
          </cell>
        </row>
        <row r="2056">
          <cell r="B2056" t="str">
            <v>LSANZ4848</v>
          </cell>
          <cell r="C2056" t="str">
            <v>00504-0208</v>
          </cell>
          <cell r="D2056" t="str">
            <v>MA381 1A</v>
          </cell>
          <cell r="E2056" t="str">
            <v>BW22</v>
          </cell>
          <cell r="F2056">
            <v>660</v>
          </cell>
          <cell r="G2056">
            <v>1200</v>
          </cell>
        </row>
        <row r="2057">
          <cell r="B2057" t="str">
            <v>LSANZ4848</v>
          </cell>
          <cell r="C2057" t="str">
            <v>00504-0208</v>
          </cell>
          <cell r="D2057" t="str">
            <v>MA381 1A</v>
          </cell>
          <cell r="E2057" t="str">
            <v>BW22</v>
          </cell>
          <cell r="F2057">
            <v>540</v>
          </cell>
        </row>
        <row r="2058">
          <cell r="B2058" t="str">
            <v>LSANZ4849</v>
          </cell>
          <cell r="C2058" t="str">
            <v>00504-0209</v>
          </cell>
          <cell r="D2058" t="str">
            <v>MA381 1A</v>
          </cell>
          <cell r="E2058" t="str">
            <v>SW43</v>
          </cell>
          <cell r="F2058">
            <v>600</v>
          </cell>
          <cell r="G2058">
            <v>600</v>
          </cell>
        </row>
        <row r="2059">
          <cell r="B2059" t="str">
            <v>LSANZ4850</v>
          </cell>
          <cell r="C2059" t="str">
            <v>00504-0260</v>
          </cell>
          <cell r="D2059" t="str">
            <v>MB381 1A</v>
          </cell>
          <cell r="E2059" t="str">
            <v>RW23</v>
          </cell>
          <cell r="F2059">
            <v>660</v>
          </cell>
          <cell r="G2059">
            <v>1200</v>
          </cell>
        </row>
        <row r="2060">
          <cell r="B2060" t="str">
            <v>LSANZ4850</v>
          </cell>
          <cell r="C2060" t="str">
            <v>00504-0260</v>
          </cell>
          <cell r="D2060" t="str">
            <v>MB381 1A</v>
          </cell>
          <cell r="E2060" t="str">
            <v>RW23</v>
          </cell>
          <cell r="F2060">
            <v>540</v>
          </cell>
        </row>
        <row r="2061">
          <cell r="B2061" t="str">
            <v>LSANZ4853</v>
          </cell>
          <cell r="C2061" t="str">
            <v>00502-0220</v>
          </cell>
          <cell r="D2061" t="str">
            <v>MA391 1A</v>
          </cell>
          <cell r="E2061" t="str">
            <v>TW14</v>
          </cell>
          <cell r="F2061">
            <v>620</v>
          </cell>
          <cell r="G2061">
            <v>620</v>
          </cell>
        </row>
        <row r="2062">
          <cell r="B2062" t="str">
            <v>LSANZ4854</v>
          </cell>
          <cell r="C2062" t="str">
            <v>00502-0711</v>
          </cell>
          <cell r="D2062" t="str">
            <v>MA391 1A</v>
          </cell>
          <cell r="E2062" t="str">
            <v>TW03</v>
          </cell>
          <cell r="F2062">
            <v>310</v>
          </cell>
          <cell r="G2062">
            <v>310</v>
          </cell>
        </row>
        <row r="2063">
          <cell r="B2063" t="str">
            <v>LSANZ4855</v>
          </cell>
          <cell r="C2063" t="str">
            <v>00520-8575</v>
          </cell>
          <cell r="D2063" t="str">
            <v>MA447 1A</v>
          </cell>
          <cell r="E2063" t="str">
            <v>SB29</v>
          </cell>
          <cell r="F2063">
            <v>600</v>
          </cell>
          <cell r="G2063">
            <v>1020</v>
          </cell>
        </row>
        <row r="2064">
          <cell r="B2064" t="str">
            <v>LSANZ4855</v>
          </cell>
          <cell r="C2064" t="str">
            <v>00520-8575</v>
          </cell>
          <cell r="D2064" t="str">
            <v>MA447 1A</v>
          </cell>
          <cell r="E2064" t="str">
            <v>SB29</v>
          </cell>
          <cell r="F2064">
            <v>420</v>
          </cell>
        </row>
        <row r="2065">
          <cell r="B2065" t="str">
            <v>LSANZ4856</v>
          </cell>
          <cell r="C2065" t="str">
            <v>00520-8580</v>
          </cell>
          <cell r="D2065" t="str">
            <v>MA447 1A</v>
          </cell>
          <cell r="E2065" t="str">
            <v>SP02</v>
          </cell>
          <cell r="F2065">
            <v>620</v>
          </cell>
          <cell r="G2065">
            <v>620</v>
          </cell>
        </row>
        <row r="2066">
          <cell r="B2066" t="str">
            <v>LSANZ4845</v>
          </cell>
          <cell r="C2066" t="str">
            <v>00520-0313</v>
          </cell>
          <cell r="D2066" t="str">
            <v>MA447 1A</v>
          </cell>
          <cell r="E2066" t="str">
            <v>TW11</v>
          </cell>
          <cell r="F2066">
            <v>748</v>
          </cell>
          <cell r="G2066">
            <v>2460</v>
          </cell>
        </row>
        <row r="2067">
          <cell r="B2067" t="str">
            <v>LSANZ4845</v>
          </cell>
          <cell r="C2067" t="str">
            <v>00520-0313</v>
          </cell>
          <cell r="D2067" t="str">
            <v>MA447 1A</v>
          </cell>
          <cell r="E2067" t="str">
            <v>TW11</v>
          </cell>
          <cell r="F2067">
            <v>620</v>
          </cell>
        </row>
        <row r="2068">
          <cell r="B2068" t="str">
            <v>LSANZ4845</v>
          </cell>
          <cell r="C2068" t="str">
            <v>00520-0313</v>
          </cell>
          <cell r="D2068" t="str">
            <v>MA447 1A</v>
          </cell>
          <cell r="E2068" t="str">
            <v>TW11</v>
          </cell>
          <cell r="F2068">
            <v>620</v>
          </cell>
        </row>
        <row r="2069">
          <cell r="B2069" t="str">
            <v>LSANZ4845</v>
          </cell>
          <cell r="C2069" t="str">
            <v>00520-0313</v>
          </cell>
          <cell r="D2069" t="str">
            <v>MA447 1A</v>
          </cell>
          <cell r="E2069" t="str">
            <v>TW11</v>
          </cell>
          <cell r="F2069">
            <v>600</v>
          </cell>
        </row>
        <row r="2070">
          <cell r="B2070" t="str">
            <v>LSANZ4860</v>
          </cell>
          <cell r="C2070" t="str">
            <v>20595-0207</v>
          </cell>
          <cell r="D2070" t="str">
            <v>WA512 1A</v>
          </cell>
          <cell r="E2070" t="str">
            <v>SW49</v>
          </cell>
          <cell r="F2070">
            <v>660</v>
          </cell>
          <cell r="G2070">
            <v>4584</v>
          </cell>
        </row>
        <row r="2071">
          <cell r="B2071" t="str">
            <v>LSANZ4860</v>
          </cell>
          <cell r="C2071" t="str">
            <v>20595-0207</v>
          </cell>
          <cell r="D2071" t="str">
            <v>WA512 1A</v>
          </cell>
          <cell r="E2071" t="str">
            <v>SW49</v>
          </cell>
          <cell r="F2071">
            <v>660</v>
          </cell>
        </row>
        <row r="2072">
          <cell r="B2072" t="str">
            <v>LSANZ4860</v>
          </cell>
          <cell r="C2072" t="str">
            <v>20595-0207</v>
          </cell>
          <cell r="D2072" t="str">
            <v>WA512 1A</v>
          </cell>
          <cell r="E2072" t="str">
            <v>SW49</v>
          </cell>
          <cell r="F2072">
            <v>660</v>
          </cell>
        </row>
        <row r="2073">
          <cell r="B2073" t="str">
            <v>LSANZ4860</v>
          </cell>
          <cell r="C2073" t="str">
            <v>20595-0207</v>
          </cell>
          <cell r="D2073" t="str">
            <v>WA512 1A</v>
          </cell>
          <cell r="E2073" t="str">
            <v>SW49</v>
          </cell>
          <cell r="F2073">
            <v>682</v>
          </cell>
        </row>
        <row r="2074">
          <cell r="B2074" t="str">
            <v>LSANZ4860</v>
          </cell>
          <cell r="C2074" t="str">
            <v>20595-0207</v>
          </cell>
          <cell r="D2074" t="str">
            <v>WA512 1A</v>
          </cell>
          <cell r="E2074" t="str">
            <v>SW49</v>
          </cell>
          <cell r="F2074">
            <v>682</v>
          </cell>
        </row>
        <row r="2075">
          <cell r="B2075" t="str">
            <v>LSANZ4860</v>
          </cell>
          <cell r="C2075" t="str">
            <v>20595-0207</v>
          </cell>
          <cell r="D2075" t="str">
            <v>WA512 1A</v>
          </cell>
          <cell r="E2075" t="str">
            <v>SW49</v>
          </cell>
          <cell r="F2075">
            <v>620</v>
          </cell>
        </row>
        <row r="2076">
          <cell r="B2076" t="str">
            <v>LSANZ4860</v>
          </cell>
          <cell r="C2076" t="str">
            <v>20595-0207</v>
          </cell>
          <cell r="D2076" t="str">
            <v>WA512 1A</v>
          </cell>
          <cell r="E2076" t="str">
            <v>SW49</v>
          </cell>
          <cell r="F2076">
            <v>620</v>
          </cell>
        </row>
        <row r="2077">
          <cell r="B2077" t="str">
            <v>LSANZ4861</v>
          </cell>
          <cell r="C2077" t="str">
            <v>20596-0201</v>
          </cell>
          <cell r="D2077" t="str">
            <v>WA513 1A</v>
          </cell>
          <cell r="E2077" t="str">
            <v>RW32</v>
          </cell>
          <cell r="F2077">
            <v>600</v>
          </cell>
          <cell r="G2077">
            <v>3598</v>
          </cell>
        </row>
        <row r="2078">
          <cell r="B2078" t="str">
            <v>LSANZ4861</v>
          </cell>
          <cell r="C2078" t="str">
            <v>20596-0201</v>
          </cell>
          <cell r="D2078" t="str">
            <v>WA513 1A</v>
          </cell>
          <cell r="E2078" t="str">
            <v>RW32</v>
          </cell>
          <cell r="F2078">
            <v>600</v>
          </cell>
        </row>
        <row r="2079">
          <cell r="B2079" t="str">
            <v>LSANZ4861</v>
          </cell>
          <cell r="C2079" t="str">
            <v>20596-0201</v>
          </cell>
          <cell r="D2079" t="str">
            <v>WA513 1A</v>
          </cell>
          <cell r="E2079" t="str">
            <v>RW32</v>
          </cell>
          <cell r="F2079">
            <v>620</v>
          </cell>
        </row>
        <row r="2080">
          <cell r="B2080" t="str">
            <v>LSANZ4861</v>
          </cell>
          <cell r="C2080" t="str">
            <v>20596-0201</v>
          </cell>
          <cell r="D2080" t="str">
            <v>WA513 1A</v>
          </cell>
          <cell r="E2080" t="str">
            <v>RW32</v>
          </cell>
          <cell r="F2080">
            <v>620</v>
          </cell>
        </row>
        <row r="2081">
          <cell r="B2081" t="str">
            <v>LSANZ4861</v>
          </cell>
          <cell r="C2081" t="str">
            <v>20596-0201</v>
          </cell>
          <cell r="D2081" t="str">
            <v>WA513 1A</v>
          </cell>
          <cell r="E2081" t="str">
            <v>RW32</v>
          </cell>
          <cell r="F2081">
            <v>600</v>
          </cell>
        </row>
        <row r="2082">
          <cell r="B2082" t="str">
            <v>LSANZ4861</v>
          </cell>
          <cell r="C2082" t="str">
            <v>20596-0201</v>
          </cell>
          <cell r="D2082" t="str">
            <v>WA513 1A</v>
          </cell>
          <cell r="E2082" t="str">
            <v>RW32</v>
          </cell>
          <cell r="F2082">
            <v>558</v>
          </cell>
        </row>
        <row r="2084">
          <cell r="B2084" t="str">
            <v>LSE5138</v>
          </cell>
          <cell r="C2084" t="str">
            <v>70570-0616</v>
          </cell>
          <cell r="D2084" t="str">
            <v>JA508 0A</v>
          </cell>
          <cell r="E2084" t="str">
            <v>SW49</v>
          </cell>
          <cell r="F2084">
            <v>248</v>
          </cell>
          <cell r="G2084">
            <v>1232</v>
          </cell>
        </row>
        <row r="2085">
          <cell r="B2085" t="str">
            <v>LSE5138</v>
          </cell>
          <cell r="C2085" t="str">
            <v>70570-0616</v>
          </cell>
          <cell r="D2085" t="str">
            <v>JA508 0A</v>
          </cell>
          <cell r="E2085" t="str">
            <v>SW49</v>
          </cell>
          <cell r="F2085">
            <v>64</v>
          </cell>
        </row>
        <row r="2086">
          <cell r="B2086" t="str">
            <v>LSE5139</v>
          </cell>
          <cell r="C2086" t="str">
            <v>70570-0616</v>
          </cell>
          <cell r="D2086" t="str">
            <v>JA508 0A</v>
          </cell>
          <cell r="E2086" t="str">
            <v>SW49</v>
          </cell>
          <cell r="F2086">
            <v>120</v>
          </cell>
          <cell r="G2086">
            <v>248</v>
          </cell>
        </row>
        <row r="2087">
          <cell r="B2087" t="str">
            <v>LSE5139</v>
          </cell>
          <cell r="C2087" t="str">
            <v>70570-0616</v>
          </cell>
          <cell r="D2087" t="str">
            <v>JA508 0A</v>
          </cell>
          <cell r="E2087" t="str">
            <v>SW49</v>
          </cell>
          <cell r="F2087">
            <v>128</v>
          </cell>
        </row>
        <row r="2088">
          <cell r="B2088" t="str">
            <v>LSE5140</v>
          </cell>
          <cell r="C2088" t="str">
            <v>70570-0602</v>
          </cell>
          <cell r="D2088" t="str">
            <v>JA508 0A</v>
          </cell>
          <cell r="E2088" t="str">
            <v>RW32</v>
          </cell>
          <cell r="F2088">
            <v>300</v>
          </cell>
          <cell r="G2088">
            <v>616</v>
          </cell>
        </row>
        <row r="2089">
          <cell r="B2089" t="str">
            <v>LSE5140</v>
          </cell>
          <cell r="C2089" t="str">
            <v>70570-0602</v>
          </cell>
          <cell r="D2089" t="str">
            <v>JA508 0A</v>
          </cell>
          <cell r="E2089" t="str">
            <v>RW32</v>
          </cell>
          <cell r="F2089">
            <v>180</v>
          </cell>
        </row>
        <row r="2090">
          <cell r="B2090" t="str">
            <v>LSE5140</v>
          </cell>
          <cell r="C2090" t="str">
            <v>70570-0602</v>
          </cell>
          <cell r="D2090" t="str">
            <v>JA508 0A</v>
          </cell>
          <cell r="E2090" t="str">
            <v>RW32</v>
          </cell>
          <cell r="F2090">
            <v>136</v>
          </cell>
        </row>
        <row r="2091">
          <cell r="B2091" t="str">
            <v>LSE5141</v>
          </cell>
          <cell r="C2091" t="str">
            <v>70570-0602</v>
          </cell>
          <cell r="D2091" t="str">
            <v>JA508 0A</v>
          </cell>
          <cell r="E2091" t="str">
            <v>RW32</v>
          </cell>
          <cell r="F2091">
            <v>248</v>
          </cell>
          <cell r="G2091">
            <v>1232</v>
          </cell>
        </row>
        <row r="2092">
          <cell r="B2092" t="str">
            <v>LSE5141</v>
          </cell>
          <cell r="C2092" t="str">
            <v>70570-0602</v>
          </cell>
          <cell r="D2092" t="str">
            <v>JA508 0A</v>
          </cell>
          <cell r="E2092" t="str">
            <v>RW32</v>
          </cell>
          <cell r="F2092">
            <v>248</v>
          </cell>
        </row>
        <row r="2093">
          <cell r="B2093" t="str">
            <v>LSE5141</v>
          </cell>
          <cell r="C2093" t="str">
            <v>70570-0602</v>
          </cell>
          <cell r="D2093" t="str">
            <v>JA508 0A</v>
          </cell>
          <cell r="E2093" t="str">
            <v>RW32</v>
          </cell>
          <cell r="F2093">
            <v>248</v>
          </cell>
        </row>
        <row r="2094">
          <cell r="B2094" t="str">
            <v>LSE5141</v>
          </cell>
          <cell r="C2094" t="str">
            <v>70570-0602</v>
          </cell>
          <cell r="D2094" t="str">
            <v>JA508 0A</v>
          </cell>
          <cell r="E2094" t="str">
            <v>RW32</v>
          </cell>
          <cell r="F2094">
            <v>248</v>
          </cell>
        </row>
        <row r="2095">
          <cell r="B2095" t="str">
            <v>LSE5141</v>
          </cell>
          <cell r="C2095" t="str">
            <v>70570-0602</v>
          </cell>
          <cell r="D2095" t="str">
            <v>JA508 0A</v>
          </cell>
          <cell r="E2095" t="str">
            <v>RW32</v>
          </cell>
          <cell r="F2095">
            <v>180</v>
          </cell>
        </row>
        <row r="2096">
          <cell r="B2096" t="str">
            <v>LSE5141</v>
          </cell>
          <cell r="C2096" t="str">
            <v>70570-0602</v>
          </cell>
          <cell r="D2096" t="str">
            <v>JA508 0A</v>
          </cell>
          <cell r="E2096" t="str">
            <v>RW32</v>
          </cell>
          <cell r="F2096">
            <v>60</v>
          </cell>
        </row>
        <row r="2097">
          <cell r="B2097" t="str">
            <v>LSE5143</v>
          </cell>
          <cell r="C2097" t="str">
            <v>70570-0602</v>
          </cell>
          <cell r="D2097" t="str">
            <v>JA508 0A</v>
          </cell>
          <cell r="E2097" t="str">
            <v>RW32</v>
          </cell>
          <cell r="F2097">
            <v>240</v>
          </cell>
          <cell r="G2097">
            <v>430</v>
          </cell>
        </row>
        <row r="2098">
          <cell r="B2098" t="str">
            <v>LSE5143</v>
          </cell>
          <cell r="C2098" t="str">
            <v>70570-0602</v>
          </cell>
          <cell r="D2098" t="str">
            <v>JA508 0A</v>
          </cell>
          <cell r="E2098" t="str">
            <v>RW32</v>
          </cell>
          <cell r="F2098">
            <v>160</v>
          </cell>
        </row>
        <row r="2099">
          <cell r="B2099" t="str">
            <v>LSE5143</v>
          </cell>
          <cell r="C2099" t="str">
            <v>70570-0602</v>
          </cell>
          <cell r="D2099" t="str">
            <v>JA508 0A</v>
          </cell>
          <cell r="E2099" t="str">
            <v>RW32</v>
          </cell>
          <cell r="F2099">
            <v>30</v>
          </cell>
        </row>
        <row r="2100">
          <cell r="B2100" t="str">
            <v>LSE5142</v>
          </cell>
          <cell r="C2100" t="str">
            <v>70570-0616</v>
          </cell>
          <cell r="D2100" t="str">
            <v>JA508 0A</v>
          </cell>
          <cell r="E2100" t="str">
            <v>SW49</v>
          </cell>
          <cell r="F2100">
            <v>240</v>
          </cell>
          <cell r="G2100">
            <v>430</v>
          </cell>
        </row>
        <row r="2101">
          <cell r="B2101" t="str">
            <v>LSE5142</v>
          </cell>
          <cell r="C2101" t="str">
            <v>70570-0616</v>
          </cell>
          <cell r="D2101" t="str">
            <v>JA508 0A</v>
          </cell>
          <cell r="E2101" t="str">
            <v>SW49</v>
          </cell>
          <cell r="F2101">
            <v>160</v>
          </cell>
        </row>
        <row r="2102">
          <cell r="B2102" t="str">
            <v>LSE5142</v>
          </cell>
          <cell r="C2102" t="str">
            <v>70570-0616</v>
          </cell>
          <cell r="D2102" t="str">
            <v>JA508 0A</v>
          </cell>
          <cell r="E2102" t="str">
            <v>SW49</v>
          </cell>
          <cell r="F2102">
            <v>30</v>
          </cell>
        </row>
        <row r="2103">
          <cell r="B2103" t="str">
            <v>LSE5137</v>
          </cell>
          <cell r="C2103" t="str">
            <v>70570-0616</v>
          </cell>
          <cell r="D2103" t="str">
            <v>JA508 0A</v>
          </cell>
          <cell r="E2103" t="str">
            <v>SW49</v>
          </cell>
          <cell r="F2103">
            <v>310</v>
          </cell>
          <cell r="G2103">
            <v>1630</v>
          </cell>
        </row>
        <row r="2104">
          <cell r="B2104" t="str">
            <v>LSE5137</v>
          </cell>
          <cell r="C2104" t="str">
            <v>70570-0616</v>
          </cell>
          <cell r="D2104" t="str">
            <v>JA508 0A</v>
          </cell>
          <cell r="E2104" t="str">
            <v>SW49</v>
          </cell>
          <cell r="F2104">
            <v>310</v>
          </cell>
        </row>
        <row r="2105">
          <cell r="B2105" t="str">
            <v>LSE5137</v>
          </cell>
          <cell r="C2105" t="str">
            <v>70570-0616</v>
          </cell>
          <cell r="D2105" t="str">
            <v>JA508 0A</v>
          </cell>
          <cell r="E2105" t="str">
            <v>SW49</v>
          </cell>
          <cell r="F2105">
            <v>310</v>
          </cell>
        </row>
        <row r="2106">
          <cell r="B2106" t="str">
            <v>LSE5137</v>
          </cell>
          <cell r="C2106" t="str">
            <v>70570-0616</v>
          </cell>
          <cell r="D2106" t="str">
            <v>JA508 0A</v>
          </cell>
          <cell r="E2106" t="str">
            <v>SW49</v>
          </cell>
          <cell r="F2106">
            <v>310</v>
          </cell>
        </row>
        <row r="2107">
          <cell r="B2107" t="str">
            <v>LSE5144</v>
          </cell>
          <cell r="C2107" t="str">
            <v>70570-0616</v>
          </cell>
          <cell r="D2107" t="str">
            <v>JA508 0A</v>
          </cell>
          <cell r="E2107" t="str">
            <v>SW49</v>
          </cell>
          <cell r="F2107">
            <v>248</v>
          </cell>
          <cell r="G2107">
            <v>308</v>
          </cell>
        </row>
        <row r="2108">
          <cell r="B2108" t="str">
            <v>LSE5144</v>
          </cell>
          <cell r="C2108" t="str">
            <v>70570-0616</v>
          </cell>
          <cell r="D2108" t="str">
            <v>JA508 0A</v>
          </cell>
          <cell r="E2108" t="str">
            <v>SW49</v>
          </cell>
          <cell r="F2108">
            <v>60</v>
          </cell>
        </row>
        <row r="2109">
          <cell r="B2109" t="str">
            <v>LSE5145</v>
          </cell>
          <cell r="C2109" t="str">
            <v>70570-0616</v>
          </cell>
          <cell r="D2109" t="str">
            <v>JA508 0A</v>
          </cell>
          <cell r="E2109" t="str">
            <v>SW49</v>
          </cell>
          <cell r="F2109">
            <v>240</v>
          </cell>
          <cell r="G2109">
            <v>1228</v>
          </cell>
        </row>
        <row r="2110">
          <cell r="B2110" t="str">
            <v>LSE5145</v>
          </cell>
          <cell r="C2110" t="str">
            <v>70570-0616</v>
          </cell>
          <cell r="D2110" t="str">
            <v>JA508 0A</v>
          </cell>
          <cell r="E2110" t="str">
            <v>SW49</v>
          </cell>
          <cell r="F2110">
            <v>240</v>
          </cell>
        </row>
        <row r="2111">
          <cell r="B2111" t="str">
            <v>LSE5145</v>
          </cell>
          <cell r="C2111" t="str">
            <v>70570-0616</v>
          </cell>
          <cell r="D2111" t="str">
            <v>JA508 0A</v>
          </cell>
          <cell r="E2111" t="str">
            <v>SW49</v>
          </cell>
          <cell r="F2111">
            <v>240</v>
          </cell>
        </row>
        <row r="2113">
          <cell r="B2113" t="str">
            <v>MUS2049</v>
          </cell>
          <cell r="C2113" t="str">
            <v>111/715/511</v>
          </cell>
          <cell r="D2113" t="str">
            <v>MA444 0A</v>
          </cell>
          <cell r="E2113" t="str">
            <v>BW42</v>
          </cell>
          <cell r="F2113">
            <v>520</v>
          </cell>
          <cell r="G2113">
            <v>770</v>
          </cell>
        </row>
        <row r="2114">
          <cell r="B2114" t="str">
            <v>MUS2049</v>
          </cell>
          <cell r="C2114" t="str">
            <v>111/715/511</v>
          </cell>
          <cell r="D2114" t="str">
            <v>MA444 0A</v>
          </cell>
          <cell r="E2114" t="str">
            <v>BW42</v>
          </cell>
          <cell r="F2114">
            <v>250</v>
          </cell>
        </row>
        <row r="2115">
          <cell r="B2115" t="str">
            <v>LSANZ4886A</v>
          </cell>
          <cell r="C2115" t="str">
            <v>20981-8575</v>
          </cell>
          <cell r="D2115" t="str">
            <v>WA521 0A</v>
          </cell>
          <cell r="E2115" t="str">
            <v>SB29C</v>
          </cell>
          <cell r="F2115">
            <v>310</v>
          </cell>
        </row>
        <row r="2116">
          <cell r="B2116" t="str">
            <v>LSANZ4886A</v>
          </cell>
          <cell r="C2116" t="str">
            <v>20981-8575</v>
          </cell>
          <cell r="D2116" t="str">
            <v>WA521 0A</v>
          </cell>
          <cell r="E2116" t="str">
            <v>SB29C</v>
          </cell>
          <cell r="F2116">
            <v>310</v>
          </cell>
        </row>
        <row r="2118">
          <cell r="B2118" t="str">
            <v>LSE5157Recut</v>
          </cell>
          <cell r="C2118" t="str">
            <v>581-06-13</v>
          </cell>
          <cell r="D2118" t="str">
            <v>MA503 0A</v>
          </cell>
          <cell r="E2118" t="str">
            <v>BW40</v>
          </cell>
          <cell r="F2118">
            <v>120</v>
          </cell>
          <cell r="G2118">
            <v>120</v>
          </cell>
        </row>
        <row r="2119">
          <cell r="B2119" t="str">
            <v>LSE5192Recut</v>
          </cell>
          <cell r="C2119" t="str">
            <v>581-06-16</v>
          </cell>
          <cell r="D2119" t="str">
            <v>MA503 0A</v>
          </cell>
          <cell r="E2119" t="str">
            <v>SW49</v>
          </cell>
          <cell r="F2119">
            <v>84</v>
          </cell>
          <cell r="G2119">
            <v>86</v>
          </cell>
        </row>
        <row r="2120">
          <cell r="B2120" t="str">
            <v>LSE5220</v>
          </cell>
          <cell r="C2120" t="str">
            <v>582-06-16</v>
          </cell>
          <cell r="D2120" t="str">
            <v>MA473 0B</v>
          </cell>
          <cell r="E2120" t="str">
            <v>SW49</v>
          </cell>
          <cell r="F2120">
            <v>660</v>
          </cell>
          <cell r="G2120">
            <v>5940</v>
          </cell>
        </row>
        <row r="2121">
          <cell r="B2121" t="str">
            <v>LSE5220</v>
          </cell>
          <cell r="C2121" t="str">
            <v>582-06-16</v>
          </cell>
          <cell r="D2121" t="str">
            <v>MA473 0B</v>
          </cell>
          <cell r="E2121" t="str">
            <v>SW49</v>
          </cell>
          <cell r="F2121">
            <v>660</v>
          </cell>
        </row>
        <row r="2122">
          <cell r="B2122" t="str">
            <v>LSE5220</v>
          </cell>
          <cell r="C2122" t="str">
            <v>582-06-16</v>
          </cell>
          <cell r="D2122" t="str">
            <v>MA473 0B</v>
          </cell>
          <cell r="E2122" t="str">
            <v>SW49</v>
          </cell>
          <cell r="F2122">
            <v>660</v>
          </cell>
        </row>
        <row r="2123">
          <cell r="B2123" t="str">
            <v>LSE5220</v>
          </cell>
          <cell r="C2123" t="str">
            <v>582-06-16</v>
          </cell>
          <cell r="D2123" t="str">
            <v>MA473 0B</v>
          </cell>
          <cell r="E2123" t="str">
            <v>SW49</v>
          </cell>
          <cell r="F2123">
            <v>660</v>
          </cell>
        </row>
        <row r="2124">
          <cell r="B2124" t="str">
            <v>LSE5220</v>
          </cell>
          <cell r="C2124" t="str">
            <v>582-06-16</v>
          </cell>
          <cell r="D2124" t="str">
            <v>MA473 0B</v>
          </cell>
          <cell r="E2124" t="str">
            <v>SW49</v>
          </cell>
          <cell r="F2124">
            <v>660</v>
          </cell>
        </row>
        <row r="2125">
          <cell r="B2125" t="str">
            <v>LSE5220</v>
          </cell>
          <cell r="C2125" t="str">
            <v>582-06-16</v>
          </cell>
          <cell r="D2125" t="str">
            <v>MA473 0B</v>
          </cell>
          <cell r="E2125" t="str">
            <v>SW49</v>
          </cell>
          <cell r="F2125">
            <v>660</v>
          </cell>
        </row>
        <row r="2126">
          <cell r="B2126" t="str">
            <v>LSE5220</v>
          </cell>
          <cell r="C2126" t="str">
            <v>582-06-16</v>
          </cell>
          <cell r="D2126" t="str">
            <v>MA473 0B</v>
          </cell>
          <cell r="E2126" t="str">
            <v>SW49</v>
          </cell>
          <cell r="F2126">
            <v>660</v>
          </cell>
        </row>
        <row r="2127">
          <cell r="B2127" t="str">
            <v>LSE5220</v>
          </cell>
          <cell r="C2127" t="str">
            <v>582-06-16</v>
          </cell>
          <cell r="D2127" t="str">
            <v>MA473 0B</v>
          </cell>
          <cell r="E2127" t="str">
            <v>SW49</v>
          </cell>
          <cell r="F2127">
            <v>660</v>
          </cell>
        </row>
        <row r="2128">
          <cell r="B2128" t="str">
            <v>LSE5220</v>
          </cell>
          <cell r="C2128" t="str">
            <v>582-06-16</v>
          </cell>
          <cell r="D2128" t="str">
            <v>MA473 0B</v>
          </cell>
          <cell r="E2128" t="str">
            <v>SW49</v>
          </cell>
          <cell r="F2128">
            <v>660</v>
          </cell>
        </row>
        <row r="2129">
          <cell r="B2129" t="str">
            <v>LSE5222</v>
          </cell>
          <cell r="C2129" t="str">
            <v>582-06-02</v>
          </cell>
          <cell r="D2129" t="str">
            <v>MA473 0B</v>
          </cell>
          <cell r="E2129" t="str">
            <v>RW32</v>
          </cell>
          <cell r="F2129">
            <v>660</v>
          </cell>
          <cell r="G2129">
            <v>1320</v>
          </cell>
        </row>
        <row r="2130">
          <cell r="B2130" t="str">
            <v>LSE5199Recut</v>
          </cell>
          <cell r="C2130" t="str">
            <v>581-06-16</v>
          </cell>
          <cell r="D2130" t="str">
            <v>MA503 0A</v>
          </cell>
          <cell r="E2130" t="str">
            <v>SW49</v>
          </cell>
          <cell r="F2130">
            <v>12</v>
          </cell>
          <cell r="G2130">
            <v>12</v>
          </cell>
        </row>
        <row r="2131">
          <cell r="B2131" t="str">
            <v>LSE5200Recut</v>
          </cell>
          <cell r="C2131" t="str">
            <v>581-06-16</v>
          </cell>
          <cell r="D2131" t="str">
            <v>MA503 0A</v>
          </cell>
          <cell r="E2131" t="str">
            <v>SW49</v>
          </cell>
          <cell r="F2131">
            <v>123</v>
          </cell>
          <cell r="G2131">
            <v>123</v>
          </cell>
        </row>
        <row r="2132">
          <cell r="B2132" t="str">
            <v>LSE5222</v>
          </cell>
          <cell r="C2132" t="str">
            <v>582-06-02</v>
          </cell>
          <cell r="D2132" t="str">
            <v>MA473 0B</v>
          </cell>
          <cell r="E2132" t="str">
            <v>RW32</v>
          </cell>
          <cell r="F2132">
            <v>660</v>
          </cell>
        </row>
        <row r="2133">
          <cell r="B2133" t="str">
            <v>LSE5221</v>
          </cell>
          <cell r="C2133" t="str">
            <v>581-06-02</v>
          </cell>
          <cell r="D2133" t="str">
            <v>MA503 0A</v>
          </cell>
          <cell r="E2133" t="str">
            <v>RW32</v>
          </cell>
          <cell r="F2133">
            <v>660</v>
          </cell>
          <cell r="G2133">
            <v>2640</v>
          </cell>
        </row>
        <row r="2134">
          <cell r="B2134" t="str">
            <v>LSE5221</v>
          </cell>
          <cell r="C2134" t="str">
            <v>581-06-02</v>
          </cell>
          <cell r="D2134" t="str">
            <v>MA503 0A</v>
          </cell>
          <cell r="E2134" t="str">
            <v>RW32</v>
          </cell>
          <cell r="F2134">
            <v>660</v>
          </cell>
        </row>
        <row r="2135">
          <cell r="B2135" t="str">
            <v>LSE5221</v>
          </cell>
          <cell r="C2135" t="str">
            <v>581-06-02</v>
          </cell>
          <cell r="D2135" t="str">
            <v>MA503 0A</v>
          </cell>
          <cell r="E2135" t="str">
            <v>RW32</v>
          </cell>
          <cell r="F2135">
            <v>660</v>
          </cell>
        </row>
        <row r="2136">
          <cell r="B2136" t="str">
            <v>LSE5221</v>
          </cell>
          <cell r="C2136" t="str">
            <v>581-06-02</v>
          </cell>
          <cell r="D2136" t="str">
            <v>MA503 0A</v>
          </cell>
          <cell r="E2136" t="str">
            <v>RW32</v>
          </cell>
          <cell r="F2136">
            <v>660</v>
          </cell>
        </row>
        <row r="2137">
          <cell r="B2137" t="str">
            <v>LSE5219</v>
          </cell>
          <cell r="C2137" t="str">
            <v>581-06-16</v>
          </cell>
          <cell r="D2137" t="str">
            <v>MA503 0A</v>
          </cell>
          <cell r="E2137" t="str">
            <v>SW49</v>
          </cell>
          <cell r="F2137">
            <v>660</v>
          </cell>
          <cell r="G2137">
            <v>9900</v>
          </cell>
        </row>
        <row r="2138">
          <cell r="B2138" t="str">
            <v>LSE5219</v>
          </cell>
          <cell r="C2138" t="str">
            <v>581-06-16</v>
          </cell>
          <cell r="D2138" t="str">
            <v>MA503 0A</v>
          </cell>
          <cell r="E2138" t="str">
            <v>SW49</v>
          </cell>
          <cell r="F2138">
            <v>660</v>
          </cell>
        </row>
        <row r="2139">
          <cell r="B2139" t="str">
            <v>LSE5219</v>
          </cell>
          <cell r="C2139" t="str">
            <v>581-06-16</v>
          </cell>
          <cell r="D2139" t="str">
            <v>MA503 0A</v>
          </cell>
          <cell r="E2139" t="str">
            <v>SW49</v>
          </cell>
          <cell r="F2139">
            <v>660</v>
          </cell>
        </row>
        <row r="2140">
          <cell r="B2140" t="str">
            <v>LSE5219</v>
          </cell>
          <cell r="C2140" t="str">
            <v>581-06-16</v>
          </cell>
          <cell r="D2140" t="str">
            <v>MA503 0A</v>
          </cell>
          <cell r="E2140" t="str">
            <v>SW49</v>
          </cell>
          <cell r="F2140">
            <v>660</v>
          </cell>
        </row>
        <row r="2141">
          <cell r="B2141" t="str">
            <v>LSE5219</v>
          </cell>
          <cell r="C2141" t="str">
            <v>581-06-16</v>
          </cell>
          <cell r="D2141" t="str">
            <v>MA503 0A</v>
          </cell>
          <cell r="E2141" t="str">
            <v>SW49</v>
          </cell>
          <cell r="F2141">
            <v>660</v>
          </cell>
        </row>
        <row r="2142">
          <cell r="B2142" t="str">
            <v>LSE5219</v>
          </cell>
          <cell r="C2142" t="str">
            <v>581-06-16</v>
          </cell>
          <cell r="D2142" t="str">
            <v>MA503 0A</v>
          </cell>
          <cell r="E2142" t="str">
            <v>SW49</v>
          </cell>
          <cell r="F2142">
            <v>660</v>
          </cell>
        </row>
        <row r="2143">
          <cell r="B2143" t="str">
            <v>LSE5219</v>
          </cell>
          <cell r="C2143" t="str">
            <v>581-06-16</v>
          </cell>
          <cell r="D2143" t="str">
            <v>MA503 0A</v>
          </cell>
          <cell r="E2143" t="str">
            <v>SW49</v>
          </cell>
          <cell r="F2143">
            <v>660</v>
          </cell>
        </row>
        <row r="2144">
          <cell r="B2144" t="str">
            <v>LSE5219</v>
          </cell>
          <cell r="C2144" t="str">
            <v>581-06-16</v>
          </cell>
          <cell r="D2144" t="str">
            <v>MA503 0A</v>
          </cell>
          <cell r="E2144" t="str">
            <v>SW49</v>
          </cell>
          <cell r="F2144">
            <v>660</v>
          </cell>
        </row>
        <row r="2145">
          <cell r="B2145" t="str">
            <v>LSE5219</v>
          </cell>
          <cell r="C2145" t="str">
            <v>581-06-16</v>
          </cell>
          <cell r="D2145" t="str">
            <v>MA503 0A</v>
          </cell>
          <cell r="E2145" t="str">
            <v>SW49</v>
          </cell>
          <cell r="F2145">
            <v>660</v>
          </cell>
        </row>
        <row r="2146">
          <cell r="B2146" t="str">
            <v>LSE5219</v>
          </cell>
          <cell r="C2146" t="str">
            <v>581-06-16</v>
          </cell>
          <cell r="D2146" t="str">
            <v>MA503 0A</v>
          </cell>
          <cell r="E2146" t="str">
            <v>SW49</v>
          </cell>
          <cell r="F2146">
            <v>660</v>
          </cell>
        </row>
        <row r="2147">
          <cell r="B2147" t="str">
            <v>LSE5219</v>
          </cell>
          <cell r="C2147" t="str">
            <v>581-06-16</v>
          </cell>
          <cell r="D2147" t="str">
            <v>MA503 0A</v>
          </cell>
          <cell r="E2147" t="str">
            <v>SW49</v>
          </cell>
          <cell r="F2147">
            <v>660</v>
          </cell>
        </row>
        <row r="2148">
          <cell r="B2148" t="str">
            <v>LSE5219</v>
          </cell>
          <cell r="C2148" t="str">
            <v>581-06-16</v>
          </cell>
          <cell r="D2148" t="str">
            <v>MA503 0A</v>
          </cell>
          <cell r="E2148" t="str">
            <v>SW49</v>
          </cell>
          <cell r="F2148">
            <v>660</v>
          </cell>
        </row>
        <row r="2149">
          <cell r="B2149" t="str">
            <v>LSE5219</v>
          </cell>
          <cell r="C2149" t="str">
            <v>581-06-16</v>
          </cell>
          <cell r="D2149" t="str">
            <v>MA503 0A</v>
          </cell>
          <cell r="E2149" t="str">
            <v>SW49</v>
          </cell>
          <cell r="F2149">
            <v>660</v>
          </cell>
        </row>
        <row r="2150">
          <cell r="B2150" t="str">
            <v>LSE5219</v>
          </cell>
          <cell r="C2150" t="str">
            <v>581-06-16</v>
          </cell>
          <cell r="D2150" t="str">
            <v>MA503 0A</v>
          </cell>
          <cell r="E2150" t="str">
            <v>SW49</v>
          </cell>
          <cell r="F2150">
            <v>660</v>
          </cell>
        </row>
        <row r="2151">
          <cell r="B2151" t="str">
            <v>LSE5219</v>
          </cell>
          <cell r="C2151" t="str">
            <v>581-06-16</v>
          </cell>
          <cell r="D2151" t="str">
            <v>MA503 0A</v>
          </cell>
          <cell r="E2151" t="str">
            <v>SW49</v>
          </cell>
          <cell r="F2151">
            <v>660</v>
          </cell>
        </row>
        <row r="2152">
          <cell r="B2152" t="str">
            <v>LSE5223</v>
          </cell>
          <cell r="C2152" t="str">
            <v>583-06-02</v>
          </cell>
          <cell r="D2152" t="str">
            <v>WA474 0A</v>
          </cell>
          <cell r="E2152" t="str">
            <v>RW32</v>
          </cell>
          <cell r="F2152">
            <v>660</v>
          </cell>
          <cell r="G2152">
            <v>660</v>
          </cell>
        </row>
        <row r="2154">
          <cell r="B2154" t="str">
            <v>LSANZ4844 Re-Cut</v>
          </cell>
          <cell r="C2154" t="str">
            <v>20985-8575</v>
          </cell>
          <cell r="D2154" t="str">
            <v>WA476 1A</v>
          </cell>
          <cell r="E2154" t="str">
            <v>SB29</v>
          </cell>
          <cell r="F2154">
            <v>43</v>
          </cell>
          <cell r="G2154">
            <v>43</v>
          </cell>
        </row>
        <row r="2155">
          <cell r="B2155" t="str">
            <v>LSANZ4874</v>
          </cell>
          <cell r="C2155" t="str">
            <v>00704-0207</v>
          </cell>
          <cell r="D2155" t="str">
            <v>MO143 1B</v>
          </cell>
          <cell r="E2155" t="str">
            <v>SW40</v>
          </cell>
          <cell r="F2155">
            <v>600</v>
          </cell>
          <cell r="G2155">
            <v>1200</v>
          </cell>
        </row>
        <row r="2156">
          <cell r="B2156" t="str">
            <v>LSANZ4874</v>
          </cell>
          <cell r="C2156" t="str">
            <v>00704-0207</v>
          </cell>
          <cell r="D2156" t="str">
            <v>MO143 1B</v>
          </cell>
          <cell r="E2156" t="str">
            <v>SW40</v>
          </cell>
          <cell r="F2156">
            <v>600</v>
          </cell>
        </row>
        <row r="2157">
          <cell r="B2157" t="str">
            <v>LSANZ4875</v>
          </cell>
          <cell r="C2157" t="str">
            <v>00504-8597</v>
          </cell>
          <cell r="D2157" t="str">
            <v>MA381 1A</v>
          </cell>
          <cell r="E2157" t="str">
            <v>TW22</v>
          </cell>
          <cell r="F2157">
            <v>180</v>
          </cell>
          <cell r="G2157">
            <v>453</v>
          </cell>
        </row>
        <row r="2158">
          <cell r="B2158" t="str">
            <v>LSANZ4875</v>
          </cell>
          <cell r="C2158" t="str">
            <v>00504-8597</v>
          </cell>
          <cell r="D2158" t="str">
            <v>MA381 1A</v>
          </cell>
          <cell r="E2158" t="str">
            <v>TW22</v>
          </cell>
          <cell r="F2158">
            <v>273</v>
          </cell>
        </row>
        <row r="2159">
          <cell r="B2159" t="str">
            <v>LSANZ4872</v>
          </cell>
          <cell r="C2159" t="str">
            <v>00502-0313</v>
          </cell>
          <cell r="D2159" t="str">
            <v>MA391 1A</v>
          </cell>
          <cell r="E2159" t="str">
            <v>TW11</v>
          </cell>
          <cell r="F2159">
            <v>620</v>
          </cell>
          <cell r="G2159">
            <v>1220</v>
          </cell>
        </row>
        <row r="2160">
          <cell r="B2160" t="str">
            <v>LSANZ4872</v>
          </cell>
          <cell r="C2160" t="str">
            <v>00502-0313</v>
          </cell>
          <cell r="D2160" t="str">
            <v>MA391 1A</v>
          </cell>
          <cell r="E2160" t="str">
            <v>TW11</v>
          </cell>
          <cell r="F2160">
            <v>600</v>
          </cell>
        </row>
        <row r="2161">
          <cell r="B2161" t="str">
            <v>LSANZ4876</v>
          </cell>
          <cell r="C2161" t="str">
            <v>00502-0711</v>
          </cell>
          <cell r="D2161" t="str">
            <v>MA391 1A</v>
          </cell>
          <cell r="E2161" t="str">
            <v>TW03</v>
          </cell>
          <cell r="F2161">
            <v>310</v>
          </cell>
          <cell r="G2161">
            <v>310</v>
          </cell>
        </row>
        <row r="2162">
          <cell r="B2162" t="str">
            <v>LSANZ4877</v>
          </cell>
          <cell r="C2162" t="str">
            <v>00520-0247</v>
          </cell>
          <cell r="D2162" t="str">
            <v>MA447 1A</v>
          </cell>
          <cell r="E2162" t="str">
            <v>TW13</v>
          </cell>
          <cell r="F2162">
            <v>310</v>
          </cell>
          <cell r="G2162">
            <v>310</v>
          </cell>
        </row>
        <row r="2163">
          <cell r="B2163" t="str">
            <v>LSANZ4879</v>
          </cell>
          <cell r="C2163" t="str">
            <v>00540-8591</v>
          </cell>
          <cell r="D2163" t="str">
            <v>MA517 0A</v>
          </cell>
          <cell r="E2163" t="str">
            <v>SP11C</v>
          </cell>
          <cell r="F2163">
            <v>360</v>
          </cell>
          <cell r="G2163">
            <v>1334</v>
          </cell>
        </row>
        <row r="2164">
          <cell r="B2164" t="str">
            <v>LSANZ4879</v>
          </cell>
          <cell r="C2164" t="str">
            <v>00540-8591</v>
          </cell>
          <cell r="D2164" t="str">
            <v>MA517 0A</v>
          </cell>
          <cell r="E2164" t="str">
            <v>SP11C</v>
          </cell>
          <cell r="F2164">
            <v>372</v>
          </cell>
        </row>
        <row r="2165">
          <cell r="B2165" t="str">
            <v>LSANZ4879</v>
          </cell>
          <cell r="C2165" t="str">
            <v>00540-8591</v>
          </cell>
          <cell r="D2165" t="str">
            <v>MA517 0A</v>
          </cell>
          <cell r="E2165" t="str">
            <v>SP11C</v>
          </cell>
          <cell r="F2165">
            <v>372</v>
          </cell>
        </row>
        <row r="2166">
          <cell r="B2166" t="str">
            <v>LSANZ4879</v>
          </cell>
          <cell r="C2166" t="str">
            <v>00540-8591</v>
          </cell>
          <cell r="D2166" t="str">
            <v>MA517 0A</v>
          </cell>
          <cell r="E2166" t="str">
            <v>SP11C</v>
          </cell>
          <cell r="F2166">
            <v>186</v>
          </cell>
        </row>
        <row r="2167">
          <cell r="B2167" t="str">
            <v>LSANZ4879</v>
          </cell>
          <cell r="C2167" t="str">
            <v>00540-8591</v>
          </cell>
          <cell r="D2167" t="str">
            <v>MA517 0A</v>
          </cell>
          <cell r="E2167" t="str">
            <v>SP11C</v>
          </cell>
          <cell r="F2167">
            <v>32</v>
          </cell>
        </row>
        <row r="2168">
          <cell r="B2168" t="str">
            <v>LSANZ4879</v>
          </cell>
          <cell r="C2168" t="str">
            <v>00540-8591</v>
          </cell>
          <cell r="D2168" t="str">
            <v>MA517 0A</v>
          </cell>
          <cell r="E2168" t="str">
            <v>SP11C</v>
          </cell>
          <cell r="F2168">
            <v>12</v>
          </cell>
        </row>
        <row r="2169">
          <cell r="B2169" t="str">
            <v>LSANZ4878</v>
          </cell>
          <cell r="C2169" t="str">
            <v>00540-8575</v>
          </cell>
          <cell r="D2169" t="str">
            <v>MA517 0A</v>
          </cell>
          <cell r="E2169" t="str">
            <v>SB29D</v>
          </cell>
          <cell r="F2169">
            <v>372</v>
          </cell>
          <cell r="G2169">
            <v>824</v>
          </cell>
        </row>
        <row r="2170">
          <cell r="B2170" t="str">
            <v>LSANZ4878</v>
          </cell>
          <cell r="C2170" t="str">
            <v>00540-8575</v>
          </cell>
          <cell r="D2170" t="str">
            <v>MA517 0A</v>
          </cell>
          <cell r="E2170" t="str">
            <v>SB29D</v>
          </cell>
          <cell r="F2170">
            <v>372</v>
          </cell>
        </row>
        <row r="2171">
          <cell r="B2171" t="str">
            <v>LSANZ4878</v>
          </cell>
          <cell r="C2171" t="str">
            <v>00540-8575</v>
          </cell>
          <cell r="D2171" t="str">
            <v>MA517 0A</v>
          </cell>
          <cell r="E2171" t="str">
            <v>SB29D</v>
          </cell>
          <cell r="F2171">
            <v>80</v>
          </cell>
        </row>
        <row r="2172">
          <cell r="B2172" t="str">
            <v>LSANZ4883</v>
          </cell>
          <cell r="C2172" t="str">
            <v>20600-8591</v>
          </cell>
          <cell r="D2172" t="str">
            <v>WA519 0A</v>
          </cell>
          <cell r="E2172" t="str">
            <v>SP11</v>
          </cell>
          <cell r="F2172">
            <v>540</v>
          </cell>
          <cell r="G2172">
            <v>1439</v>
          </cell>
        </row>
        <row r="2173">
          <cell r="B2173" t="str">
            <v>LSANZ4883</v>
          </cell>
          <cell r="C2173" t="str">
            <v>20600-8591</v>
          </cell>
          <cell r="D2173" t="str">
            <v>WA519 0A</v>
          </cell>
          <cell r="E2173" t="str">
            <v>SP11</v>
          </cell>
          <cell r="F2173">
            <v>558</v>
          </cell>
        </row>
        <row r="2174">
          <cell r="B2174" t="str">
            <v>LSANZ4883</v>
          </cell>
          <cell r="C2174" t="str">
            <v>20600-8591</v>
          </cell>
          <cell r="D2174" t="str">
            <v>WA519 0A</v>
          </cell>
          <cell r="E2174" t="str">
            <v>SP11</v>
          </cell>
          <cell r="F2174">
            <v>217</v>
          </cell>
        </row>
        <row r="2175">
          <cell r="B2175" t="str">
            <v>LSANZ4883</v>
          </cell>
          <cell r="C2175" t="str">
            <v>20600-8591</v>
          </cell>
          <cell r="D2175" t="str">
            <v>WA519 0A</v>
          </cell>
          <cell r="E2175" t="str">
            <v>SP11</v>
          </cell>
          <cell r="F2175">
            <v>84</v>
          </cell>
        </row>
        <row r="2176">
          <cell r="B2176" t="str">
            <v>LSANZ4883</v>
          </cell>
          <cell r="C2176" t="str">
            <v>20600-8591</v>
          </cell>
          <cell r="D2176" t="str">
            <v>WA519 0A</v>
          </cell>
          <cell r="E2176" t="str">
            <v>SP11</v>
          </cell>
          <cell r="F2176">
            <v>40</v>
          </cell>
        </row>
        <row r="2177">
          <cell r="B2177" t="str">
            <v>LSANZ4882</v>
          </cell>
          <cell r="C2177" t="str">
            <v>20600-8575</v>
          </cell>
          <cell r="D2177" t="str">
            <v>WA519 0A</v>
          </cell>
          <cell r="E2177" t="str">
            <v>SB29A</v>
          </cell>
          <cell r="F2177">
            <v>560</v>
          </cell>
          <cell r="G2177">
            <v>2160</v>
          </cell>
        </row>
        <row r="2178">
          <cell r="B2178" t="str">
            <v>LSANZ4882</v>
          </cell>
          <cell r="C2178" t="str">
            <v>20600-8575</v>
          </cell>
          <cell r="D2178" t="str">
            <v>WA519 0A</v>
          </cell>
          <cell r="E2178" t="str">
            <v>SB29A</v>
          </cell>
          <cell r="F2178">
            <v>620</v>
          </cell>
        </row>
        <row r="2179">
          <cell r="B2179" t="str">
            <v>LSANZ4882</v>
          </cell>
          <cell r="C2179" t="str">
            <v>20600-8575</v>
          </cell>
          <cell r="D2179" t="str">
            <v>WA519 0A</v>
          </cell>
          <cell r="E2179" t="str">
            <v>SB29A</v>
          </cell>
          <cell r="F2179">
            <v>620</v>
          </cell>
        </row>
        <row r="2180">
          <cell r="B2180" t="str">
            <v>LSANZ4882</v>
          </cell>
          <cell r="C2180" t="str">
            <v>20600-8575</v>
          </cell>
          <cell r="D2180" t="str">
            <v>WA519 0A</v>
          </cell>
          <cell r="E2180" t="str">
            <v>SB29A</v>
          </cell>
          <cell r="F2180">
            <v>360</v>
          </cell>
        </row>
        <row r="2181">
          <cell r="B2181" t="str">
            <v>LSANZ4885</v>
          </cell>
          <cell r="C2181" t="str">
            <v>20608-8591</v>
          </cell>
          <cell r="D2181" t="str">
            <v>WA520 0A</v>
          </cell>
          <cell r="E2181" t="str">
            <v>SP11A</v>
          </cell>
          <cell r="F2181">
            <v>520</v>
          </cell>
          <cell r="G2181">
            <v>1740</v>
          </cell>
        </row>
        <row r="2182">
          <cell r="B2182" t="str">
            <v>LSANZ4885</v>
          </cell>
          <cell r="C2182" t="str">
            <v>20608-8591</v>
          </cell>
          <cell r="D2182" t="str">
            <v>WA520 0A</v>
          </cell>
          <cell r="E2182" t="str">
            <v>SP11A</v>
          </cell>
          <cell r="F2182">
            <v>620</v>
          </cell>
        </row>
        <row r="2183">
          <cell r="B2183" t="str">
            <v>LSANZ4885</v>
          </cell>
          <cell r="C2183" t="str">
            <v>20608-8591</v>
          </cell>
          <cell r="D2183" t="str">
            <v>WA520 0A</v>
          </cell>
          <cell r="E2183" t="str">
            <v>SP11A</v>
          </cell>
          <cell r="F2183">
            <v>600</v>
          </cell>
        </row>
        <row r="2184">
          <cell r="B2184" t="str">
            <v>LSANZ4884</v>
          </cell>
          <cell r="C2184" t="str">
            <v>20608-8575</v>
          </cell>
          <cell r="D2184" t="str">
            <v>WA520 0A</v>
          </cell>
          <cell r="E2184" t="str">
            <v>SB29B</v>
          </cell>
          <cell r="F2184">
            <v>200</v>
          </cell>
          <cell r="G2184">
            <v>2264</v>
          </cell>
        </row>
        <row r="2185">
          <cell r="B2185" t="str">
            <v>LSANZ4884</v>
          </cell>
          <cell r="C2185" t="str">
            <v>20608-8575</v>
          </cell>
          <cell r="D2185" t="str">
            <v>WA520 0A</v>
          </cell>
          <cell r="E2185" t="str">
            <v>SB29B</v>
          </cell>
          <cell r="F2185">
            <v>558</v>
          </cell>
        </row>
        <row r="2186">
          <cell r="B2186" t="str">
            <v>LSANZ4884</v>
          </cell>
          <cell r="C2186" t="str">
            <v>20608-8575</v>
          </cell>
          <cell r="D2186" t="str">
            <v>WA520 0A</v>
          </cell>
          <cell r="E2186" t="str">
            <v>SB29B</v>
          </cell>
          <cell r="F2186">
            <v>558</v>
          </cell>
        </row>
        <row r="2187">
          <cell r="B2187" t="str">
            <v>LSANZ4884</v>
          </cell>
          <cell r="C2187" t="str">
            <v>20608-8575</v>
          </cell>
          <cell r="D2187" t="str">
            <v>WA520 0A</v>
          </cell>
          <cell r="E2187" t="str">
            <v>SB29B</v>
          </cell>
          <cell r="F2187">
            <v>558</v>
          </cell>
        </row>
        <row r="2188">
          <cell r="B2188" t="str">
            <v>LSANZ4884</v>
          </cell>
          <cell r="C2188" t="str">
            <v>20608-8575</v>
          </cell>
          <cell r="D2188" t="str">
            <v>WA520 0A</v>
          </cell>
          <cell r="E2188" t="str">
            <v>SB29B</v>
          </cell>
          <cell r="F2188">
            <v>390</v>
          </cell>
        </row>
        <row r="2190">
          <cell r="B2190" t="str">
            <v>LSE5137</v>
          </cell>
          <cell r="C2190" t="str">
            <v>70570-0616</v>
          </cell>
          <cell r="D2190" t="str">
            <v>JA508 0A</v>
          </cell>
          <cell r="E2190" t="str">
            <v>SW49</v>
          </cell>
          <cell r="F2190">
            <v>240</v>
          </cell>
        </row>
        <row r="2191">
          <cell r="B2191" t="str">
            <v>LSE5137</v>
          </cell>
          <cell r="C2191" t="str">
            <v>70570-0616</v>
          </cell>
          <cell r="D2191" t="str">
            <v>JA508 0A</v>
          </cell>
          <cell r="E2191" t="str">
            <v>SW49</v>
          </cell>
          <cell r="F2191">
            <v>150</v>
          </cell>
        </row>
        <row r="2192">
          <cell r="B2192" t="str">
            <v>LSE5149</v>
          </cell>
          <cell r="C2192" t="str">
            <v>70570-0602</v>
          </cell>
          <cell r="D2192" t="str">
            <v>JA508 0A</v>
          </cell>
          <cell r="E2192" t="str">
            <v>RW32</v>
          </cell>
          <cell r="F2192">
            <v>240</v>
          </cell>
        </row>
        <row r="2193">
          <cell r="B2193" t="str">
            <v>LSE5149</v>
          </cell>
          <cell r="C2193" t="str">
            <v>70570-0602</v>
          </cell>
          <cell r="D2193" t="str">
            <v>JA508 0A</v>
          </cell>
          <cell r="E2193" t="str">
            <v>RW32</v>
          </cell>
          <cell r="F2193">
            <v>240</v>
          </cell>
        </row>
        <row r="2194">
          <cell r="B2194" t="str">
            <v>LSE5149</v>
          </cell>
          <cell r="C2194" t="str">
            <v>70570-0602</v>
          </cell>
          <cell r="D2194" t="str">
            <v>JA508 0A</v>
          </cell>
          <cell r="E2194" t="str">
            <v>RW32</v>
          </cell>
          <cell r="F2194">
            <v>256</v>
          </cell>
        </row>
        <row r="2195">
          <cell r="B2195" t="str">
            <v>LSE5149</v>
          </cell>
          <cell r="C2195" t="str">
            <v>70570-0602</v>
          </cell>
          <cell r="D2195" t="str">
            <v>JA508 0A</v>
          </cell>
          <cell r="E2195" t="str">
            <v>RW32</v>
          </cell>
          <cell r="F2195">
            <v>180</v>
          </cell>
        </row>
        <row r="2196">
          <cell r="B2196" t="str">
            <v>LSE5149</v>
          </cell>
          <cell r="C2196" t="str">
            <v>70570-0602</v>
          </cell>
          <cell r="D2196" t="str">
            <v>JA508 0A</v>
          </cell>
          <cell r="E2196" t="str">
            <v>RW32</v>
          </cell>
          <cell r="F2196">
            <v>180</v>
          </cell>
        </row>
        <row r="2197">
          <cell r="B2197" t="str">
            <v>LSE5149</v>
          </cell>
          <cell r="C2197" t="str">
            <v>70570-0602</v>
          </cell>
          <cell r="D2197" t="str">
            <v>JA508 0A</v>
          </cell>
          <cell r="E2197" t="str">
            <v>RW32</v>
          </cell>
          <cell r="F2197">
            <v>128</v>
          </cell>
        </row>
        <row r="2198">
          <cell r="B2198" t="str">
            <v>LSE5150</v>
          </cell>
          <cell r="C2198" t="str">
            <v>70570-0602</v>
          </cell>
          <cell r="D2198" t="str">
            <v>JA508 0A</v>
          </cell>
          <cell r="E2198" t="str">
            <v>RW32</v>
          </cell>
          <cell r="F2198">
            <v>256</v>
          </cell>
        </row>
        <row r="2199">
          <cell r="B2199" t="str">
            <v>LSE5150</v>
          </cell>
          <cell r="C2199" t="str">
            <v>70570-0602</v>
          </cell>
          <cell r="D2199" t="str">
            <v>JA508 0A</v>
          </cell>
          <cell r="E2199" t="str">
            <v>RW32</v>
          </cell>
          <cell r="F2199">
            <v>180</v>
          </cell>
        </row>
        <row r="2200">
          <cell r="B2200" t="str">
            <v>LSE5150</v>
          </cell>
          <cell r="C2200" t="str">
            <v>70570-0602</v>
          </cell>
          <cell r="D2200" t="str">
            <v>JA508 0A</v>
          </cell>
          <cell r="E2200" t="str">
            <v>RW32</v>
          </cell>
          <cell r="F2200">
            <v>180</v>
          </cell>
        </row>
        <row r="2201">
          <cell r="B2201" t="str">
            <v>LSE5150</v>
          </cell>
          <cell r="C2201" t="str">
            <v>70570-0602</v>
          </cell>
          <cell r="D2201" t="str">
            <v>JA508 0A</v>
          </cell>
          <cell r="E2201" t="str">
            <v>RW32</v>
          </cell>
          <cell r="F2201">
            <v>90</v>
          </cell>
        </row>
        <row r="2202">
          <cell r="B2202" t="str">
            <v>LSE5144</v>
          </cell>
          <cell r="C2202" t="str">
            <v>70570-0616</v>
          </cell>
          <cell r="D2202" t="str">
            <v>JA508 0A</v>
          </cell>
          <cell r="E2202" t="str">
            <v>SW49</v>
          </cell>
          <cell r="F2202">
            <v>248</v>
          </cell>
        </row>
        <row r="2203">
          <cell r="B2203" t="str">
            <v>LSE5144</v>
          </cell>
          <cell r="C2203" t="str">
            <v>70570-0616</v>
          </cell>
          <cell r="D2203" t="str">
            <v>JA508 0A</v>
          </cell>
          <cell r="E2203" t="str">
            <v>SW49</v>
          </cell>
          <cell r="F2203">
            <v>60</v>
          </cell>
        </row>
        <row r="2204">
          <cell r="B2204" t="str">
            <v>LSE5145</v>
          </cell>
          <cell r="C2204" t="str">
            <v>70570-0616</v>
          </cell>
          <cell r="D2204" t="str">
            <v>JA508 0A</v>
          </cell>
          <cell r="E2204" t="str">
            <v>SW49</v>
          </cell>
          <cell r="F2204">
            <v>240</v>
          </cell>
        </row>
        <row r="2205">
          <cell r="B2205" t="str">
            <v>LSE5145</v>
          </cell>
          <cell r="C2205" t="str">
            <v>70570-0616</v>
          </cell>
          <cell r="D2205" t="str">
            <v>JA508 0A</v>
          </cell>
          <cell r="E2205" t="str">
            <v>SW49</v>
          </cell>
          <cell r="F2205">
            <v>240</v>
          </cell>
        </row>
        <row r="2206">
          <cell r="B2206" t="str">
            <v>LSE5145</v>
          </cell>
          <cell r="C2206" t="str">
            <v>70570-0616</v>
          </cell>
          <cell r="D2206" t="str">
            <v>JA508 0A</v>
          </cell>
          <cell r="E2206" t="str">
            <v>SW49</v>
          </cell>
          <cell r="F2206">
            <v>240</v>
          </cell>
        </row>
        <row r="2207">
          <cell r="B2207" t="str">
            <v>LSE5145</v>
          </cell>
          <cell r="C2207" t="str">
            <v>70570-0616</v>
          </cell>
          <cell r="D2207" t="str">
            <v>JA508 0A</v>
          </cell>
          <cell r="E2207" t="str">
            <v>SW49</v>
          </cell>
          <cell r="F2207">
            <v>320</v>
          </cell>
        </row>
        <row r="2208">
          <cell r="B2208" t="str">
            <v>LSE5145</v>
          </cell>
          <cell r="C2208" t="str">
            <v>70570-0616</v>
          </cell>
          <cell r="D2208" t="str">
            <v>JA508 0A</v>
          </cell>
          <cell r="E2208" t="str">
            <v>SW49</v>
          </cell>
          <cell r="F2208">
            <v>124</v>
          </cell>
        </row>
        <row r="2209">
          <cell r="B2209" t="str">
            <v>LSE5145</v>
          </cell>
          <cell r="C2209" t="str">
            <v>70570-0616</v>
          </cell>
          <cell r="D2209" t="str">
            <v>JA508 0A</v>
          </cell>
          <cell r="E2209" t="str">
            <v>SW49</v>
          </cell>
          <cell r="F2209">
            <v>64</v>
          </cell>
        </row>
        <row r="2210">
          <cell r="B2210" t="str">
            <v>LSE5153</v>
          </cell>
          <cell r="C2210" t="str">
            <v>70570-0616</v>
          </cell>
          <cell r="D2210" t="str">
            <v>JA508 0A</v>
          </cell>
          <cell r="E2210" t="str">
            <v>SW49</v>
          </cell>
          <cell r="F2210">
            <v>180</v>
          </cell>
        </row>
        <row r="2211">
          <cell r="B2211" t="str">
            <v>LSE5153</v>
          </cell>
          <cell r="C2211" t="str">
            <v>70570-0616</v>
          </cell>
          <cell r="D2211" t="str">
            <v>JA508 0A</v>
          </cell>
          <cell r="E2211" t="str">
            <v>SW49</v>
          </cell>
          <cell r="F2211">
            <v>180</v>
          </cell>
        </row>
        <row r="2212">
          <cell r="B2212" t="str">
            <v>LSE5153</v>
          </cell>
          <cell r="C2212" t="str">
            <v>70570-0616</v>
          </cell>
          <cell r="D2212" t="str">
            <v>JA508 0A</v>
          </cell>
          <cell r="E2212" t="str">
            <v>SW49</v>
          </cell>
          <cell r="F2212">
            <v>192</v>
          </cell>
        </row>
        <row r="2213">
          <cell r="B2213" t="str">
            <v>LSE5153</v>
          </cell>
          <cell r="C2213" t="str">
            <v>70570-0616</v>
          </cell>
          <cell r="D2213" t="str">
            <v>JA508 0A</v>
          </cell>
          <cell r="E2213" t="str">
            <v>SW49</v>
          </cell>
          <cell r="F2213">
            <v>192</v>
          </cell>
        </row>
        <row r="2214">
          <cell r="B2214" t="str">
            <v>LSE5147</v>
          </cell>
          <cell r="C2214" t="str">
            <v>70570-0602</v>
          </cell>
          <cell r="D2214" t="str">
            <v>JA508 0A</v>
          </cell>
          <cell r="E2214" t="str">
            <v>RW32</v>
          </cell>
          <cell r="F2214">
            <v>256</v>
          </cell>
          <cell r="G2214">
            <v>1228</v>
          </cell>
        </row>
        <row r="2215">
          <cell r="B2215" t="str">
            <v>LSE5147</v>
          </cell>
          <cell r="C2215" t="str">
            <v>70570-0602</v>
          </cell>
          <cell r="D2215" t="str">
            <v>JA508 0A</v>
          </cell>
          <cell r="E2215" t="str">
            <v>RW32</v>
          </cell>
          <cell r="F2215">
            <v>256</v>
          </cell>
        </row>
        <row r="2216">
          <cell r="B2216" t="str">
            <v>LSE5147</v>
          </cell>
          <cell r="C2216" t="str">
            <v>70570-0602</v>
          </cell>
          <cell r="D2216" t="str">
            <v>JA508 0A</v>
          </cell>
          <cell r="E2216" t="str">
            <v>RW32</v>
          </cell>
          <cell r="F2216">
            <v>180</v>
          </cell>
        </row>
        <row r="2217">
          <cell r="B2217" t="str">
            <v>LSE5147</v>
          </cell>
          <cell r="C2217" t="str">
            <v>70570-0602</v>
          </cell>
          <cell r="D2217" t="str">
            <v>JA508 0A</v>
          </cell>
          <cell r="E2217" t="str">
            <v>RW32</v>
          </cell>
          <cell r="F2217">
            <v>180</v>
          </cell>
        </row>
        <row r="2218">
          <cell r="B2218" t="str">
            <v>LSE5147</v>
          </cell>
          <cell r="C2218" t="str">
            <v>70570-0602</v>
          </cell>
          <cell r="D2218" t="str">
            <v>JA508 0A</v>
          </cell>
          <cell r="E2218" t="str">
            <v>RW32</v>
          </cell>
          <cell r="F2218">
            <v>120</v>
          </cell>
        </row>
        <row r="2219">
          <cell r="B2219" t="str">
            <v>LSE5148</v>
          </cell>
          <cell r="C2219" t="str">
            <v>70570-0602</v>
          </cell>
          <cell r="D2219" t="str">
            <v>JA508 0A</v>
          </cell>
          <cell r="E2219" t="str">
            <v>RW32</v>
          </cell>
          <cell r="F2219">
            <v>256</v>
          </cell>
          <cell r="G2219">
            <v>1232</v>
          </cell>
        </row>
        <row r="2221">
          <cell r="B2221" t="str">
            <v>LSANZ4887A</v>
          </cell>
          <cell r="C2221" t="str">
            <v>20981-8591</v>
          </cell>
          <cell r="D2221" t="str">
            <v>WA521 0A</v>
          </cell>
          <cell r="E2221" t="str">
            <v>SP11B</v>
          </cell>
          <cell r="F2221">
            <v>310</v>
          </cell>
          <cell r="G2221">
            <v>620</v>
          </cell>
        </row>
        <row r="2222">
          <cell r="B2222" t="str">
            <v>LSANZ4887A</v>
          </cell>
          <cell r="C2222" t="str">
            <v>20981-8591</v>
          </cell>
          <cell r="D2222" t="str">
            <v>WA521 0A</v>
          </cell>
          <cell r="E2222" t="str">
            <v>SP11B</v>
          </cell>
          <cell r="F2222">
            <v>310</v>
          </cell>
        </row>
        <row r="2223">
          <cell r="B2223" t="str">
            <v>LSANZ4880A</v>
          </cell>
          <cell r="C2223" t="str">
            <v>664-8575</v>
          </cell>
          <cell r="D2223" t="str">
            <v>WA518 0A</v>
          </cell>
          <cell r="E2223" t="str">
            <v>SB29C</v>
          </cell>
          <cell r="F2223">
            <v>300</v>
          </cell>
          <cell r="G2223">
            <v>1850</v>
          </cell>
        </row>
        <row r="2224">
          <cell r="B2224" t="str">
            <v>LSANZ4880A</v>
          </cell>
          <cell r="C2224" t="str">
            <v>664-8575</v>
          </cell>
          <cell r="D2224" t="str">
            <v>WA518 0A</v>
          </cell>
          <cell r="E2224" t="str">
            <v>SB29C</v>
          </cell>
          <cell r="F2224">
            <v>310</v>
          </cell>
        </row>
        <row r="2225">
          <cell r="B2225" t="str">
            <v>LSANZ4880A</v>
          </cell>
          <cell r="C2225" t="str">
            <v>664-8575</v>
          </cell>
          <cell r="D2225" t="str">
            <v>WA518 0A</v>
          </cell>
          <cell r="E2225" t="str">
            <v>SB29C</v>
          </cell>
          <cell r="F2225">
            <v>310</v>
          </cell>
        </row>
        <row r="2226">
          <cell r="B2226" t="str">
            <v>LSANZ4880A</v>
          </cell>
          <cell r="C2226" t="str">
            <v>664-8575</v>
          </cell>
          <cell r="D2226" t="str">
            <v>WA518 0A</v>
          </cell>
          <cell r="E2226" t="str">
            <v>SB29C</v>
          </cell>
          <cell r="F2226">
            <v>310</v>
          </cell>
        </row>
        <row r="2227">
          <cell r="B2227" t="str">
            <v>LSANZ4880A</v>
          </cell>
          <cell r="C2227" t="str">
            <v>664-8575</v>
          </cell>
          <cell r="D2227" t="str">
            <v>WA518 0A</v>
          </cell>
          <cell r="E2227" t="str">
            <v>SB29C</v>
          </cell>
          <cell r="F2227">
            <v>310</v>
          </cell>
        </row>
        <row r="2228">
          <cell r="B2228" t="str">
            <v>LSANZ4880A</v>
          </cell>
          <cell r="C2228" t="str">
            <v>664-8575</v>
          </cell>
          <cell r="D2228" t="str">
            <v>WA518 0A</v>
          </cell>
          <cell r="E2228" t="str">
            <v>SB29C</v>
          </cell>
          <cell r="F2228">
            <v>310</v>
          </cell>
        </row>
        <row r="2229">
          <cell r="B2229" t="str">
            <v>LSANZ4881A</v>
          </cell>
          <cell r="C2229" t="str">
            <v>664-8591</v>
          </cell>
          <cell r="D2229" t="str">
            <v>WA518 0A</v>
          </cell>
          <cell r="E2229" t="str">
            <v>SP11B</v>
          </cell>
          <cell r="F2229">
            <v>390</v>
          </cell>
          <cell r="G2229">
            <v>1336</v>
          </cell>
        </row>
        <row r="2230">
          <cell r="B2230" t="str">
            <v>LSANZ4881A</v>
          </cell>
          <cell r="C2230" t="str">
            <v>664-8591</v>
          </cell>
          <cell r="D2230" t="str">
            <v>WA518 0A</v>
          </cell>
          <cell r="E2230" t="str">
            <v>SP11B</v>
          </cell>
          <cell r="F2230">
            <v>403</v>
          </cell>
        </row>
        <row r="2232">
          <cell r="B2232" t="str">
            <v>LSE5225</v>
          </cell>
          <cell r="C2232" t="str">
            <v>583-06-16</v>
          </cell>
          <cell r="D2232" t="str">
            <v>WA474 0A</v>
          </cell>
          <cell r="E2232" t="str">
            <v>SW49</v>
          </cell>
          <cell r="F2232">
            <v>660</v>
          </cell>
          <cell r="G2232">
            <v>660</v>
          </cell>
        </row>
        <row r="2233">
          <cell r="B2233" t="str">
            <v>LSE5224</v>
          </cell>
          <cell r="C2233" t="str">
            <v>581-06-02</v>
          </cell>
          <cell r="D2233" t="str">
            <v>MA503 0A</v>
          </cell>
          <cell r="E2233" t="str">
            <v>RW32</v>
          </cell>
          <cell r="F2233">
            <v>660</v>
          </cell>
          <cell r="G2233">
            <v>660</v>
          </cell>
        </row>
        <row r="2234">
          <cell r="B2234" t="str">
            <v>LSE5230</v>
          </cell>
          <cell r="C2234" t="str">
            <v>581-06-02</v>
          </cell>
          <cell r="D2234" t="str">
            <v>MA503 0A</v>
          </cell>
          <cell r="E2234" t="str">
            <v>RW32</v>
          </cell>
          <cell r="F2234">
            <v>660</v>
          </cell>
          <cell r="G2234">
            <v>1320</v>
          </cell>
        </row>
        <row r="2235">
          <cell r="B2235" t="str">
            <v>LSE5230</v>
          </cell>
          <cell r="C2235" t="str">
            <v>581-06-02</v>
          </cell>
          <cell r="D2235" t="str">
            <v>MA503 0A</v>
          </cell>
          <cell r="E2235" t="str">
            <v>RW32</v>
          </cell>
          <cell r="F2235">
            <v>660</v>
          </cell>
        </row>
        <row r="2236">
          <cell r="B2236" t="str">
            <v>LSE5229</v>
          </cell>
          <cell r="C2236" t="str">
            <v>581-06-16</v>
          </cell>
          <cell r="D2236" t="str">
            <v>MA503 0A</v>
          </cell>
          <cell r="E2236" t="str">
            <v>SW49</v>
          </cell>
          <cell r="F2236">
            <v>660</v>
          </cell>
          <cell r="G2236">
            <v>660</v>
          </cell>
        </row>
        <row r="2237">
          <cell r="B2237" t="str">
            <v>LSE5226</v>
          </cell>
          <cell r="C2237" t="str">
            <v>581-06-16</v>
          </cell>
          <cell r="D2237" t="str">
            <v>MA503 0A</v>
          </cell>
          <cell r="E2237" t="str">
            <v>SW49</v>
          </cell>
          <cell r="F2237">
            <v>660</v>
          </cell>
          <cell r="G2237">
            <v>1320</v>
          </cell>
        </row>
        <row r="2238">
          <cell r="B2238" t="str">
            <v>LSE5226</v>
          </cell>
          <cell r="C2238" t="str">
            <v>581-06-16</v>
          </cell>
          <cell r="D2238" t="str">
            <v>MA503 0A</v>
          </cell>
          <cell r="E2238" t="str">
            <v>SW49</v>
          </cell>
          <cell r="F2238">
            <v>660</v>
          </cell>
        </row>
        <row r="2239">
          <cell r="B2239" t="str">
            <v>LSE5227</v>
          </cell>
          <cell r="C2239" t="str">
            <v>581-06-02</v>
          </cell>
          <cell r="D2239" t="str">
            <v>MA503 0A</v>
          </cell>
          <cell r="E2239" t="str">
            <v>RW32</v>
          </cell>
          <cell r="F2239">
            <v>660</v>
          </cell>
          <cell r="G2239">
            <v>660</v>
          </cell>
        </row>
        <row r="2240">
          <cell r="B2240" t="str">
            <v>LSE5232</v>
          </cell>
          <cell r="C2240" t="str">
            <v>581-06-02</v>
          </cell>
          <cell r="D2240" t="str">
            <v>MA503 0A</v>
          </cell>
          <cell r="E2240" t="str">
            <v>RW32</v>
          </cell>
          <cell r="F2240">
            <v>660</v>
          </cell>
          <cell r="G2240">
            <v>660</v>
          </cell>
        </row>
        <row r="2241">
          <cell r="B2241" t="str">
            <v>LSE5233</v>
          </cell>
          <cell r="C2241" t="str">
            <v>521-02-76</v>
          </cell>
          <cell r="D2241" t="str">
            <v>MA362 1A</v>
          </cell>
          <cell r="E2241" t="str">
            <v>SB16</v>
          </cell>
          <cell r="F2241">
            <v>660</v>
          </cell>
          <cell r="G2241">
            <v>660</v>
          </cell>
        </row>
        <row r="2242">
          <cell r="B2242" t="str">
            <v>LSE5228</v>
          </cell>
          <cell r="C2242" t="str">
            <v>582-06-16</v>
          </cell>
          <cell r="D2242" t="str">
            <v>MA473 0B</v>
          </cell>
          <cell r="E2242" t="str">
            <v>SW49</v>
          </cell>
          <cell r="F2242">
            <v>660</v>
          </cell>
          <cell r="G2242">
            <v>660</v>
          </cell>
        </row>
        <row r="2243">
          <cell r="B2243" t="str">
            <v>LSANZ4892</v>
          </cell>
          <cell r="C2243" t="str">
            <v>20608-8575</v>
          </cell>
          <cell r="D2243" t="str">
            <v>WA520 0A</v>
          </cell>
          <cell r="E2243" t="str">
            <v>SB29B</v>
          </cell>
          <cell r="F2243">
            <v>520</v>
          </cell>
          <cell r="G2243">
            <v>1020</v>
          </cell>
        </row>
        <row r="2244">
          <cell r="B2244" t="str">
            <v>LSANZ4892</v>
          </cell>
          <cell r="C2244" t="str">
            <v>20608-8575</v>
          </cell>
          <cell r="D2244" t="str">
            <v>WA520 0A</v>
          </cell>
          <cell r="E2244" t="str">
            <v>SB29B</v>
          </cell>
          <cell r="F2244">
            <v>475</v>
          </cell>
        </row>
        <row r="2245">
          <cell r="B2245" t="str">
            <v>LSANZ4892</v>
          </cell>
          <cell r="C2245" t="str">
            <v>20608-8575</v>
          </cell>
          <cell r="D2245" t="str">
            <v>WA520 0A</v>
          </cell>
          <cell r="E2245" t="str">
            <v>SB29B</v>
          </cell>
          <cell r="F2245">
            <v>25</v>
          </cell>
        </row>
        <row r="2246">
          <cell r="B2246" t="str">
            <v>LSANZ4903</v>
          </cell>
          <cell r="C2246" t="str">
            <v>00520-0313</v>
          </cell>
          <cell r="D2246" t="str">
            <v>MA447 1A</v>
          </cell>
          <cell r="E2246" t="str">
            <v>TW11</v>
          </cell>
          <cell r="F2246">
            <v>310</v>
          </cell>
          <cell r="G2246">
            <v>310</v>
          </cell>
        </row>
        <row r="2248">
          <cell r="B2248" t="str">
            <v>LSANZ4891</v>
          </cell>
          <cell r="C2248" t="str">
            <v>20985-8575</v>
          </cell>
          <cell r="D2248" t="str">
            <v>WA476 1A</v>
          </cell>
          <cell r="E2248" t="str">
            <v>SB29</v>
          </cell>
          <cell r="F2248">
            <v>310</v>
          </cell>
          <cell r="G2248">
            <v>310</v>
          </cell>
        </row>
        <row r="2249">
          <cell r="B2249" t="str">
            <v>MUS2050</v>
          </cell>
          <cell r="C2249" t="str">
            <v>Bootcut 3173</v>
          </cell>
          <cell r="D2249" t="str">
            <v>MA506 0A</v>
          </cell>
          <cell r="E2249" t="str">
            <v>SP06</v>
          </cell>
          <cell r="F2249">
            <v>600</v>
          </cell>
          <cell r="G2249">
            <v>8093</v>
          </cell>
        </row>
        <row r="2250">
          <cell r="B2250" t="str">
            <v>MUS2050</v>
          </cell>
          <cell r="C2250" t="str">
            <v>Bootcut 3173</v>
          </cell>
          <cell r="D2250" t="str">
            <v>MA506 0A</v>
          </cell>
          <cell r="E2250" t="str">
            <v>SP06</v>
          </cell>
          <cell r="F2250">
            <v>600</v>
          </cell>
        </row>
        <row r="2251">
          <cell r="B2251" t="str">
            <v>MUS2050</v>
          </cell>
          <cell r="C2251" t="str">
            <v>Bootcut 3173</v>
          </cell>
          <cell r="D2251" t="str">
            <v>MA506 0A</v>
          </cell>
          <cell r="E2251" t="str">
            <v>SP06</v>
          </cell>
          <cell r="F2251">
            <v>600</v>
          </cell>
        </row>
        <row r="2252">
          <cell r="B2252" t="str">
            <v>MUS2050</v>
          </cell>
          <cell r="C2252" t="str">
            <v>Bootcut 3173</v>
          </cell>
          <cell r="D2252" t="str">
            <v>MA506 0A</v>
          </cell>
          <cell r="E2252" t="str">
            <v>SP06</v>
          </cell>
          <cell r="F2252">
            <v>600</v>
          </cell>
        </row>
        <row r="2253">
          <cell r="B2253" t="str">
            <v>MUS2050</v>
          </cell>
          <cell r="C2253" t="str">
            <v>Bootcut 3173</v>
          </cell>
          <cell r="D2253" t="str">
            <v>MA506 0A</v>
          </cell>
          <cell r="E2253" t="str">
            <v>SP06</v>
          </cell>
          <cell r="F2253">
            <v>600</v>
          </cell>
        </row>
        <row r="2254">
          <cell r="B2254" t="str">
            <v>MUS2050</v>
          </cell>
          <cell r="C2254" t="str">
            <v>Bootcut 3173</v>
          </cell>
          <cell r="D2254" t="str">
            <v>MA506 0A</v>
          </cell>
          <cell r="E2254" t="str">
            <v>SP06</v>
          </cell>
          <cell r="F2254">
            <v>600</v>
          </cell>
        </row>
        <row r="2255">
          <cell r="B2255" t="str">
            <v>MUS2050</v>
          </cell>
          <cell r="C2255" t="str">
            <v>Bootcut 3173</v>
          </cell>
          <cell r="D2255" t="str">
            <v>MA506 0A</v>
          </cell>
          <cell r="E2255" t="str">
            <v>SP06</v>
          </cell>
          <cell r="F2255">
            <v>600</v>
          </cell>
        </row>
        <row r="2256">
          <cell r="B2256" t="str">
            <v>MUS2050</v>
          </cell>
          <cell r="C2256" t="str">
            <v>Bootcut 3173</v>
          </cell>
          <cell r="D2256" t="str">
            <v>MA506 0A</v>
          </cell>
          <cell r="E2256" t="str">
            <v>SP06</v>
          </cell>
          <cell r="F2256">
            <v>540</v>
          </cell>
        </row>
        <row r="2257">
          <cell r="B2257" t="str">
            <v>MUS2050</v>
          </cell>
          <cell r="C2257" t="str">
            <v>Bootcut 3173</v>
          </cell>
          <cell r="D2257" t="str">
            <v>MA506 0A</v>
          </cell>
          <cell r="E2257" t="str">
            <v>SP06</v>
          </cell>
          <cell r="F2257">
            <v>540</v>
          </cell>
        </row>
        <row r="2259">
          <cell r="B2259" t="str">
            <v>LSE5148</v>
          </cell>
          <cell r="C2259" t="str">
            <v>70570-0602</v>
          </cell>
          <cell r="D2259" t="str">
            <v>JA508 0A</v>
          </cell>
          <cell r="E2259" t="str">
            <v>RW32</v>
          </cell>
          <cell r="F2259">
            <v>256</v>
          </cell>
          <cell r="G2259">
            <v>1224</v>
          </cell>
        </row>
        <row r="2260">
          <cell r="B2260" t="str">
            <v>LSE5148</v>
          </cell>
          <cell r="C2260" t="str">
            <v>70570-0602</v>
          </cell>
          <cell r="D2260" t="str">
            <v>JA508 0A</v>
          </cell>
          <cell r="E2260" t="str">
            <v>RW32</v>
          </cell>
          <cell r="F2260">
            <v>240</v>
          </cell>
        </row>
        <row r="2261">
          <cell r="B2261" t="str">
            <v>LSE5148</v>
          </cell>
          <cell r="C2261" t="str">
            <v>70570-0602</v>
          </cell>
          <cell r="D2261" t="str">
            <v>JA508 0A</v>
          </cell>
          <cell r="E2261" t="str">
            <v>RW32</v>
          </cell>
          <cell r="F2261">
            <v>240</v>
          </cell>
        </row>
        <row r="2262">
          <cell r="B2262" t="str">
            <v>LSE5148</v>
          </cell>
          <cell r="C2262" t="str">
            <v>70570-0602</v>
          </cell>
          <cell r="D2262" t="str">
            <v>JA508 0A</v>
          </cell>
          <cell r="E2262" t="str">
            <v>RW32</v>
          </cell>
          <cell r="F2262">
            <v>240</v>
          </cell>
        </row>
        <row r="2263">
          <cell r="B2263" t="str">
            <v>LSE5146</v>
          </cell>
          <cell r="C2263" t="str">
            <v>70570-0616</v>
          </cell>
          <cell r="D2263" t="str">
            <v>JA508 0A</v>
          </cell>
          <cell r="E2263" t="str">
            <v>SW49</v>
          </cell>
          <cell r="F2263">
            <v>240</v>
          </cell>
          <cell r="G2263">
            <v>1104</v>
          </cell>
        </row>
        <row r="2264">
          <cell r="B2264" t="str">
            <v>LSE5146</v>
          </cell>
          <cell r="C2264" t="str">
            <v>70570-0616</v>
          </cell>
          <cell r="D2264" t="str">
            <v>JA508 0A</v>
          </cell>
          <cell r="E2264" t="str">
            <v>SW49</v>
          </cell>
          <cell r="F2264">
            <v>240</v>
          </cell>
        </row>
        <row r="2265">
          <cell r="B2265" t="str">
            <v>LSE5146</v>
          </cell>
          <cell r="C2265" t="str">
            <v>70570-0616</v>
          </cell>
          <cell r="D2265" t="str">
            <v>JA508 0A</v>
          </cell>
          <cell r="E2265" t="str">
            <v>SW49</v>
          </cell>
          <cell r="F2265">
            <v>240</v>
          </cell>
        </row>
        <row r="2266">
          <cell r="B2266" t="str">
            <v>LSE5146</v>
          </cell>
          <cell r="C2266" t="str">
            <v>70570-0616</v>
          </cell>
          <cell r="D2266" t="str">
            <v>JA508 0A</v>
          </cell>
          <cell r="E2266" t="str">
            <v>SW49</v>
          </cell>
          <cell r="F2266">
            <v>320</v>
          </cell>
        </row>
        <row r="2267">
          <cell r="B2267" t="str">
            <v>LSE5146</v>
          </cell>
          <cell r="C2267" t="str">
            <v>70570-0616</v>
          </cell>
          <cell r="D2267" t="str">
            <v>JA508 0A</v>
          </cell>
          <cell r="E2267" t="str">
            <v>SW49</v>
          </cell>
          <cell r="F2267">
            <v>64</v>
          </cell>
        </row>
        <row r="2268">
          <cell r="B2268" t="str">
            <v>LSE5151</v>
          </cell>
          <cell r="C2268" t="str">
            <v>70570-0616</v>
          </cell>
          <cell r="D2268" t="str">
            <v>JA508 0A</v>
          </cell>
          <cell r="E2268" t="str">
            <v>SW49</v>
          </cell>
          <cell r="F2268">
            <v>240</v>
          </cell>
          <cell r="G2268">
            <v>1112</v>
          </cell>
        </row>
        <row r="2269">
          <cell r="B2269" t="str">
            <v>LSE5151</v>
          </cell>
          <cell r="C2269" t="str">
            <v>70570-0616</v>
          </cell>
          <cell r="D2269" t="str">
            <v>JA508 0A</v>
          </cell>
          <cell r="E2269" t="str">
            <v>SW49</v>
          </cell>
          <cell r="F2269">
            <v>256</v>
          </cell>
        </row>
        <row r="2270">
          <cell r="B2270" t="str">
            <v>LSE5151</v>
          </cell>
          <cell r="C2270" t="str">
            <v>70570-0616</v>
          </cell>
          <cell r="D2270" t="str">
            <v>JA508 0A</v>
          </cell>
          <cell r="E2270" t="str">
            <v>SW49</v>
          </cell>
          <cell r="F2270">
            <v>256</v>
          </cell>
        </row>
        <row r="2271">
          <cell r="B2271" t="str">
            <v>LSE5151</v>
          </cell>
          <cell r="C2271" t="str">
            <v>70570-0616</v>
          </cell>
          <cell r="D2271" t="str">
            <v>JA508 0A</v>
          </cell>
          <cell r="E2271" t="str">
            <v>SW49</v>
          </cell>
          <cell r="F2271">
            <v>240</v>
          </cell>
        </row>
        <row r="2272">
          <cell r="B2272" t="str">
            <v>LSE5151</v>
          </cell>
          <cell r="C2272" t="str">
            <v>70570-0616</v>
          </cell>
          <cell r="D2272" t="str">
            <v>JA508 0A</v>
          </cell>
          <cell r="E2272" t="str">
            <v>SW49</v>
          </cell>
          <cell r="F2272">
            <v>120</v>
          </cell>
        </row>
        <row r="2273">
          <cell r="B2273" t="str">
            <v>LSE5152</v>
          </cell>
          <cell r="C2273" t="str">
            <v>70570-0602</v>
          </cell>
          <cell r="D2273" t="str">
            <v>JA508 0A</v>
          </cell>
          <cell r="E2273" t="str">
            <v>RW32</v>
          </cell>
          <cell r="F2273">
            <v>240</v>
          </cell>
          <cell r="G2273">
            <v>368</v>
          </cell>
        </row>
        <row r="2274">
          <cell r="B2274" t="str">
            <v>LSE5152</v>
          </cell>
          <cell r="C2274" t="str">
            <v>70570-0602</v>
          </cell>
          <cell r="D2274" t="str">
            <v>JA508 0A</v>
          </cell>
          <cell r="E2274" t="str">
            <v>RW32</v>
          </cell>
          <cell r="F2274">
            <v>128</v>
          </cell>
        </row>
        <row r="2275">
          <cell r="B2275" t="str">
            <v>LSE5155</v>
          </cell>
          <cell r="C2275" t="str">
            <v>70570-0602</v>
          </cell>
          <cell r="D2275" t="str">
            <v>JA508 0A</v>
          </cell>
          <cell r="E2275" t="str">
            <v>RW32</v>
          </cell>
          <cell r="F2275">
            <v>256</v>
          </cell>
          <cell r="G2275">
            <v>526</v>
          </cell>
        </row>
        <row r="2276">
          <cell r="B2276" t="str">
            <v>LSE5155</v>
          </cell>
          <cell r="C2276" t="str">
            <v>70570-0602</v>
          </cell>
          <cell r="D2276" t="str">
            <v>JA508 0A</v>
          </cell>
          <cell r="E2276" t="str">
            <v>RW32</v>
          </cell>
          <cell r="F2276">
            <v>180</v>
          </cell>
        </row>
        <row r="2277">
          <cell r="B2277" t="str">
            <v>LSE5155</v>
          </cell>
          <cell r="C2277" t="str">
            <v>70570-0602</v>
          </cell>
          <cell r="D2277" t="str">
            <v>JA508 0A</v>
          </cell>
          <cell r="E2277" t="str">
            <v>RW32</v>
          </cell>
          <cell r="F2277">
            <v>90</v>
          </cell>
        </row>
        <row r="2278">
          <cell r="B2278" t="str">
            <v>LSE5154</v>
          </cell>
          <cell r="C2278" t="str">
            <v>70570-0616</v>
          </cell>
          <cell r="D2278" t="str">
            <v>JA508 0A</v>
          </cell>
          <cell r="E2278" t="str">
            <v>SW49</v>
          </cell>
          <cell r="F2278">
            <v>240</v>
          </cell>
          <cell r="G2278">
            <v>740</v>
          </cell>
        </row>
        <row r="2279">
          <cell r="B2279" t="str">
            <v>LSE5154</v>
          </cell>
          <cell r="C2279" t="str">
            <v>70570-0616</v>
          </cell>
          <cell r="D2279" t="str">
            <v>JA508 0A</v>
          </cell>
          <cell r="E2279" t="str">
            <v>SW49</v>
          </cell>
          <cell r="F2279">
            <v>256</v>
          </cell>
        </row>
        <row r="2280">
          <cell r="B2280" t="str">
            <v>LSE5154</v>
          </cell>
          <cell r="C2280" t="str">
            <v>70570-0616</v>
          </cell>
          <cell r="D2280" t="str">
            <v>JA508 0A</v>
          </cell>
          <cell r="E2280" t="str">
            <v>SW49</v>
          </cell>
          <cell r="F2280">
            <v>180</v>
          </cell>
        </row>
        <row r="2281">
          <cell r="B2281" t="str">
            <v>LSE5154</v>
          </cell>
          <cell r="C2281" t="str">
            <v>70570-0616</v>
          </cell>
          <cell r="D2281" t="str">
            <v>JA508 0A</v>
          </cell>
          <cell r="E2281" t="str">
            <v>SW49</v>
          </cell>
          <cell r="F2281">
            <v>64</v>
          </cell>
        </row>
        <row r="2282">
          <cell r="B2282" t="str">
            <v>LSE5182</v>
          </cell>
          <cell r="C2282" t="str">
            <v>70570-0616</v>
          </cell>
          <cell r="D2282" t="str">
            <v>JA508 0A</v>
          </cell>
          <cell r="E2282" t="str">
            <v>SW49</v>
          </cell>
          <cell r="F2282">
            <v>240</v>
          </cell>
          <cell r="G2282">
            <v>1232</v>
          </cell>
        </row>
        <row r="2283">
          <cell r="B2283" t="str">
            <v>LSE5182</v>
          </cell>
          <cell r="C2283" t="str">
            <v>70570-0616</v>
          </cell>
          <cell r="D2283" t="str">
            <v>JA508 0A</v>
          </cell>
          <cell r="E2283" t="str">
            <v>SW49</v>
          </cell>
          <cell r="F2283">
            <v>240</v>
          </cell>
        </row>
        <row r="2284">
          <cell r="B2284" t="str">
            <v>LSE5182</v>
          </cell>
          <cell r="C2284" t="str">
            <v>70570-0616</v>
          </cell>
          <cell r="D2284" t="str">
            <v>JA508 0A</v>
          </cell>
          <cell r="E2284" t="str">
            <v>SW49</v>
          </cell>
          <cell r="F2284">
            <v>256</v>
          </cell>
        </row>
        <row r="2285">
          <cell r="B2285" t="str">
            <v>LSE5182</v>
          </cell>
          <cell r="C2285" t="str">
            <v>70570-0616</v>
          </cell>
          <cell r="D2285" t="str">
            <v>JA508 0A</v>
          </cell>
          <cell r="E2285" t="str">
            <v>SW49</v>
          </cell>
          <cell r="F2285">
            <v>256</v>
          </cell>
        </row>
        <row r="2286">
          <cell r="B2286" t="str">
            <v>LSE5182</v>
          </cell>
          <cell r="C2286" t="str">
            <v>70570-0616</v>
          </cell>
          <cell r="D2286" t="str">
            <v>JA508 0A</v>
          </cell>
          <cell r="E2286" t="str">
            <v>SW49</v>
          </cell>
          <cell r="F2286">
            <v>180</v>
          </cell>
        </row>
        <row r="2287">
          <cell r="B2287" t="str">
            <v>LSE5182</v>
          </cell>
          <cell r="C2287" t="str">
            <v>70570-0616</v>
          </cell>
          <cell r="D2287" t="str">
            <v>JA508 0A</v>
          </cell>
          <cell r="E2287" t="str">
            <v>SW49</v>
          </cell>
          <cell r="F2287">
            <v>60</v>
          </cell>
        </row>
        <row r="2288">
          <cell r="B2288" t="str">
            <v>LSANZ4881A</v>
          </cell>
          <cell r="C2288" t="str">
            <v>664-8591</v>
          </cell>
          <cell r="D2288" t="str">
            <v>WA518 0A</v>
          </cell>
          <cell r="E2288" t="str">
            <v>SP11B</v>
          </cell>
          <cell r="F2288">
            <v>403</v>
          </cell>
          <cell r="G2288">
            <v>1336</v>
          </cell>
        </row>
        <row r="2289">
          <cell r="B2289" t="str">
            <v>LSANZ4881A</v>
          </cell>
          <cell r="C2289" t="str">
            <v>664-8591</v>
          </cell>
          <cell r="D2289" t="str">
            <v>WA518 0A</v>
          </cell>
          <cell r="E2289" t="str">
            <v>SP11B</v>
          </cell>
          <cell r="F2289">
            <v>128</v>
          </cell>
        </row>
        <row r="2290">
          <cell r="B2290" t="str">
            <v>LSANZ4881A</v>
          </cell>
          <cell r="C2290" t="str">
            <v>664-8591</v>
          </cell>
          <cell r="D2290" t="str">
            <v>WA518 0A</v>
          </cell>
          <cell r="E2290" t="str">
            <v>SP11B</v>
          </cell>
          <cell r="F2290">
            <v>12</v>
          </cell>
        </row>
        <row r="2291">
          <cell r="B2291" t="str">
            <v>LSANZ4894</v>
          </cell>
          <cell r="C2291" t="str">
            <v>20981-8575</v>
          </cell>
          <cell r="D2291" t="str">
            <v>WA521 0A</v>
          </cell>
          <cell r="E2291" t="str">
            <v>SB29C</v>
          </cell>
          <cell r="F2291">
            <v>40</v>
          </cell>
          <cell r="G2291">
            <v>1784</v>
          </cell>
        </row>
        <row r="2292">
          <cell r="B2292" t="str">
            <v>LSANZ4894</v>
          </cell>
          <cell r="C2292" t="str">
            <v>20981-8575</v>
          </cell>
          <cell r="D2292" t="str">
            <v>WA521 0A</v>
          </cell>
          <cell r="E2292" t="str">
            <v>SB29C</v>
          </cell>
          <cell r="F2292">
            <v>480</v>
          </cell>
        </row>
        <row r="2293">
          <cell r="B2293" t="str">
            <v>LSANZ4894</v>
          </cell>
          <cell r="C2293" t="str">
            <v>20981-8575</v>
          </cell>
          <cell r="D2293" t="str">
            <v>WA521 0A</v>
          </cell>
          <cell r="E2293" t="str">
            <v>SB29C</v>
          </cell>
          <cell r="F2293">
            <v>480</v>
          </cell>
        </row>
        <row r="2294">
          <cell r="B2294" t="str">
            <v>LSANZ4894</v>
          </cell>
          <cell r="C2294" t="str">
            <v>20981-8575</v>
          </cell>
          <cell r="D2294" t="str">
            <v>WA521 0A</v>
          </cell>
          <cell r="E2294" t="str">
            <v>SB29C</v>
          </cell>
          <cell r="F2294">
            <v>496</v>
          </cell>
        </row>
        <row r="2295">
          <cell r="B2295" t="str">
            <v>LSANZ4894</v>
          </cell>
          <cell r="C2295" t="str">
            <v>20981-8575</v>
          </cell>
          <cell r="D2295" t="str">
            <v>WA521 0A</v>
          </cell>
          <cell r="E2295" t="str">
            <v>SB29C</v>
          </cell>
          <cell r="F2295">
            <v>248</v>
          </cell>
        </row>
        <row r="2296">
          <cell r="B2296" t="str">
            <v>LSANZ4894</v>
          </cell>
          <cell r="C2296" t="str">
            <v>20981-8575</v>
          </cell>
          <cell r="D2296" t="str">
            <v>WA521 0A</v>
          </cell>
          <cell r="E2296" t="str">
            <v>SB29C</v>
          </cell>
          <cell r="F2296">
            <v>40</v>
          </cell>
        </row>
        <row r="2297">
          <cell r="B2297" t="str">
            <v>LSANZ4895</v>
          </cell>
          <cell r="C2297" t="str">
            <v>20981-8591</v>
          </cell>
          <cell r="D2297" t="str">
            <v>WA521 0A</v>
          </cell>
          <cell r="E2297" t="str">
            <v>SP11B</v>
          </cell>
          <cell r="F2297">
            <v>45</v>
          </cell>
          <cell r="G2297">
            <v>1383</v>
          </cell>
        </row>
        <row r="2298">
          <cell r="B2298" t="str">
            <v>LSANZ4895</v>
          </cell>
          <cell r="C2298" t="str">
            <v>20981-8591</v>
          </cell>
          <cell r="D2298" t="str">
            <v>WA521 0A</v>
          </cell>
          <cell r="E2298" t="str">
            <v>SP11B</v>
          </cell>
          <cell r="F2298">
            <v>420</v>
          </cell>
        </row>
        <row r="2299">
          <cell r="B2299" t="str">
            <v>LSANZ4895</v>
          </cell>
          <cell r="C2299" t="str">
            <v>20981-8591</v>
          </cell>
          <cell r="D2299" t="str">
            <v>WA521 0A</v>
          </cell>
          <cell r="E2299" t="str">
            <v>SP11B</v>
          </cell>
          <cell r="F2299">
            <v>434</v>
          </cell>
        </row>
        <row r="2300">
          <cell r="B2300" t="str">
            <v>CAR2275</v>
          </cell>
          <cell r="C2300" t="str">
            <v>710 PB</v>
          </cell>
          <cell r="D2300" t="str">
            <v>MB204 1B</v>
          </cell>
          <cell r="E2300" t="str">
            <v>SP12</v>
          </cell>
          <cell r="F2300">
            <v>120</v>
          </cell>
          <cell r="G2300">
            <v>6088</v>
          </cell>
        </row>
        <row r="2301">
          <cell r="B2301" t="str">
            <v>CAR2275</v>
          </cell>
          <cell r="C2301" t="str">
            <v>710 PB</v>
          </cell>
          <cell r="D2301" t="str">
            <v>MB204 1B</v>
          </cell>
          <cell r="E2301" t="str">
            <v>SP12</v>
          </cell>
          <cell r="F2301">
            <v>660</v>
          </cell>
        </row>
        <row r="2302">
          <cell r="B2302" t="str">
            <v>CAR2275</v>
          </cell>
          <cell r="C2302" t="str">
            <v>710 PB</v>
          </cell>
          <cell r="D2302" t="str">
            <v>MB204 1B</v>
          </cell>
          <cell r="E2302" t="str">
            <v>SP12</v>
          </cell>
          <cell r="F2302">
            <v>660</v>
          </cell>
        </row>
        <row r="2303">
          <cell r="B2303" t="str">
            <v>CAR2275</v>
          </cell>
          <cell r="C2303" t="str">
            <v>710 PB</v>
          </cell>
          <cell r="D2303" t="str">
            <v>MB204 1B</v>
          </cell>
          <cell r="E2303" t="str">
            <v>SP12</v>
          </cell>
          <cell r="F2303">
            <v>660</v>
          </cell>
        </row>
        <row r="2304">
          <cell r="B2304" t="str">
            <v>CAR2275</v>
          </cell>
          <cell r="C2304" t="str">
            <v>710 PB</v>
          </cell>
          <cell r="D2304" t="str">
            <v>MB204 1B</v>
          </cell>
          <cell r="E2304" t="str">
            <v>SP12</v>
          </cell>
          <cell r="F2304">
            <v>660</v>
          </cell>
        </row>
        <row r="2305">
          <cell r="B2305" t="str">
            <v>CAR2275</v>
          </cell>
          <cell r="C2305" t="str">
            <v>710 PB</v>
          </cell>
          <cell r="D2305" t="str">
            <v>MB204 1B</v>
          </cell>
          <cell r="E2305" t="str">
            <v>SP12</v>
          </cell>
          <cell r="F2305">
            <v>682</v>
          </cell>
        </row>
        <row r="2306">
          <cell r="B2306" t="str">
            <v>CAR2275</v>
          </cell>
          <cell r="C2306" t="str">
            <v>710 PB</v>
          </cell>
          <cell r="D2306" t="str">
            <v>MB204 1B</v>
          </cell>
          <cell r="E2306" t="str">
            <v>SP12</v>
          </cell>
          <cell r="F2306">
            <v>682</v>
          </cell>
        </row>
        <row r="2307">
          <cell r="B2307" t="str">
            <v>CAR2275</v>
          </cell>
          <cell r="C2307" t="str">
            <v>710 PB</v>
          </cell>
          <cell r="D2307" t="str">
            <v>MB204 1B</v>
          </cell>
          <cell r="E2307" t="str">
            <v>SP12</v>
          </cell>
          <cell r="F2307">
            <v>682</v>
          </cell>
        </row>
        <row r="2308">
          <cell r="B2308" t="str">
            <v>CAR2275</v>
          </cell>
          <cell r="C2308" t="str">
            <v>710 PB</v>
          </cell>
          <cell r="D2308" t="str">
            <v>MB204 1B</v>
          </cell>
          <cell r="E2308" t="str">
            <v>SP12</v>
          </cell>
          <cell r="F2308">
            <v>682</v>
          </cell>
        </row>
        <row r="2309">
          <cell r="B2309" t="str">
            <v>CAR2275</v>
          </cell>
          <cell r="C2309" t="str">
            <v>710 PB</v>
          </cell>
          <cell r="D2309" t="str">
            <v>MB204 1B</v>
          </cell>
          <cell r="E2309" t="str">
            <v>SP12</v>
          </cell>
          <cell r="F2309">
            <v>600</v>
          </cell>
        </row>
        <row r="2310">
          <cell r="B2310" t="str">
            <v>LSANZ4797</v>
          </cell>
          <cell r="C2310" t="str">
            <v>00504-0207</v>
          </cell>
          <cell r="D2310" t="str">
            <v>MA381 1A</v>
          </cell>
          <cell r="E2310" t="str">
            <v>SW58</v>
          </cell>
          <cell r="F2310">
            <v>660</v>
          </cell>
          <cell r="G2310">
            <v>6088</v>
          </cell>
        </row>
        <row r="2311">
          <cell r="B2311" t="str">
            <v>LSANZ4797</v>
          </cell>
          <cell r="C2311" t="str">
            <v>00504-0207</v>
          </cell>
          <cell r="D2311" t="str">
            <v>MA381 1A</v>
          </cell>
          <cell r="E2311" t="str">
            <v>SW58</v>
          </cell>
          <cell r="F2311">
            <v>660</v>
          </cell>
        </row>
        <row r="2312">
          <cell r="B2312" t="str">
            <v>LSANZ4797</v>
          </cell>
          <cell r="C2312" t="str">
            <v>00504-0207</v>
          </cell>
          <cell r="D2312" t="str">
            <v>MA381 1A</v>
          </cell>
          <cell r="E2312" t="str">
            <v>SW58</v>
          </cell>
          <cell r="F2312">
            <v>660</v>
          </cell>
        </row>
        <row r="2313">
          <cell r="B2313" t="str">
            <v>LSANZ4797</v>
          </cell>
          <cell r="C2313" t="str">
            <v>00504-0207</v>
          </cell>
          <cell r="D2313" t="str">
            <v>MA381 1A</v>
          </cell>
          <cell r="E2313" t="str">
            <v>SW58</v>
          </cell>
          <cell r="F2313">
            <v>660</v>
          </cell>
        </row>
        <row r="2314">
          <cell r="B2314" t="str">
            <v>LSANZ4797</v>
          </cell>
          <cell r="C2314" t="str">
            <v>00504-0207</v>
          </cell>
          <cell r="D2314" t="str">
            <v>MA381 1A</v>
          </cell>
          <cell r="E2314" t="str">
            <v>SW58</v>
          </cell>
          <cell r="F2314">
            <v>660</v>
          </cell>
        </row>
        <row r="2315">
          <cell r="B2315" t="str">
            <v>LSANZ4797</v>
          </cell>
          <cell r="C2315" t="str">
            <v>00504-0207</v>
          </cell>
          <cell r="D2315" t="str">
            <v>MA381 1A</v>
          </cell>
          <cell r="E2315" t="str">
            <v>SW58</v>
          </cell>
          <cell r="F2315">
            <v>660</v>
          </cell>
        </row>
        <row r="2316">
          <cell r="B2316" t="str">
            <v>LSANZ4797</v>
          </cell>
          <cell r="C2316" t="str">
            <v>00504-0207</v>
          </cell>
          <cell r="D2316" t="str">
            <v>MA381 1A</v>
          </cell>
          <cell r="E2316" t="str">
            <v>SW58</v>
          </cell>
          <cell r="F2316">
            <v>660</v>
          </cell>
        </row>
        <row r="2317">
          <cell r="B2317" t="str">
            <v>LSANZ4797</v>
          </cell>
          <cell r="C2317" t="str">
            <v>00504-0207</v>
          </cell>
          <cell r="D2317" t="str">
            <v>MA381 1A</v>
          </cell>
          <cell r="E2317" t="str">
            <v>SW58</v>
          </cell>
          <cell r="F2317">
            <v>390</v>
          </cell>
        </row>
        <row r="2318">
          <cell r="B2318" t="str">
            <v>LSANZ4835</v>
          </cell>
          <cell r="C2318" t="str">
            <v>00504-0207</v>
          </cell>
          <cell r="D2318" t="str">
            <v>MA381 1A</v>
          </cell>
          <cell r="E2318" t="str">
            <v>SW58</v>
          </cell>
          <cell r="F2318">
            <v>600</v>
          </cell>
          <cell r="G2318">
            <v>4800</v>
          </cell>
        </row>
        <row r="2319">
          <cell r="B2319" t="str">
            <v>LSANZ4835</v>
          </cell>
          <cell r="C2319" t="str">
            <v>00504-0207</v>
          </cell>
          <cell r="D2319" t="str">
            <v>MA381 1A</v>
          </cell>
          <cell r="E2319" t="str">
            <v>SW58</v>
          </cell>
          <cell r="F2319">
            <v>600</v>
          </cell>
        </row>
        <row r="2320">
          <cell r="B2320" t="str">
            <v>LSANZ4835</v>
          </cell>
          <cell r="C2320" t="str">
            <v>00504-0207</v>
          </cell>
          <cell r="D2320" t="str">
            <v>MA381 1A</v>
          </cell>
          <cell r="E2320" t="str">
            <v>SW58</v>
          </cell>
          <cell r="F2320">
            <v>600</v>
          </cell>
        </row>
        <row r="2321">
          <cell r="B2321" t="str">
            <v>LSANZ4835</v>
          </cell>
          <cell r="C2321" t="str">
            <v>00504-0207</v>
          </cell>
          <cell r="D2321" t="str">
            <v>MA381 1A</v>
          </cell>
          <cell r="E2321" t="str">
            <v>SW58</v>
          </cell>
          <cell r="F2321">
            <v>600</v>
          </cell>
        </row>
        <row r="2322">
          <cell r="B2322" t="str">
            <v>LSANZ4835</v>
          </cell>
          <cell r="C2322" t="str">
            <v>00504-0207</v>
          </cell>
          <cell r="D2322" t="str">
            <v>MA381 1A</v>
          </cell>
          <cell r="E2322" t="str">
            <v>SW58</v>
          </cell>
          <cell r="F2322">
            <v>600</v>
          </cell>
        </row>
        <row r="2323">
          <cell r="B2323" t="str">
            <v>LSANZ4835</v>
          </cell>
          <cell r="C2323" t="str">
            <v>00504-0207</v>
          </cell>
          <cell r="D2323" t="str">
            <v>MA381 1A</v>
          </cell>
          <cell r="E2323" t="str">
            <v>SW58</v>
          </cell>
          <cell r="F2323">
            <v>600</v>
          </cell>
        </row>
        <row r="2324">
          <cell r="B2324" t="str">
            <v>LSANZ4835</v>
          </cell>
          <cell r="C2324" t="str">
            <v>00504-0207</v>
          </cell>
          <cell r="D2324" t="str">
            <v>MA381 1A</v>
          </cell>
          <cell r="E2324" t="str">
            <v>SW58</v>
          </cell>
          <cell r="F2324">
            <v>600</v>
          </cell>
        </row>
        <row r="2325">
          <cell r="B2325" t="str">
            <v>LSANZ4835</v>
          </cell>
          <cell r="C2325" t="str">
            <v>00504-0207</v>
          </cell>
          <cell r="D2325" t="str">
            <v>MA381 1A</v>
          </cell>
          <cell r="E2325" t="str">
            <v>SW58</v>
          </cell>
          <cell r="F2325">
            <v>600</v>
          </cell>
        </row>
        <row r="2326">
          <cell r="B2326" t="str">
            <v>LSANZ4847</v>
          </cell>
          <cell r="C2326" t="str">
            <v>00504-0207</v>
          </cell>
          <cell r="D2326" t="str">
            <v>MA381 1A</v>
          </cell>
          <cell r="E2326" t="str">
            <v>SW58</v>
          </cell>
          <cell r="F2326">
            <v>660</v>
          </cell>
          <cell r="G2326">
            <v>5400</v>
          </cell>
        </row>
        <row r="2327">
          <cell r="B2327" t="str">
            <v>LSANZ4847</v>
          </cell>
          <cell r="C2327" t="str">
            <v>00504-0207</v>
          </cell>
          <cell r="D2327" t="str">
            <v>MA381 1A</v>
          </cell>
          <cell r="E2327" t="str">
            <v>SW58</v>
          </cell>
          <cell r="F2327">
            <v>660</v>
          </cell>
        </row>
        <row r="2328">
          <cell r="B2328" t="str">
            <v>LSANZ4847</v>
          </cell>
          <cell r="C2328" t="str">
            <v>00504-0207</v>
          </cell>
          <cell r="D2328" t="str">
            <v>MA381 1A</v>
          </cell>
          <cell r="E2328" t="str">
            <v>SW58</v>
          </cell>
          <cell r="F2328">
            <v>660</v>
          </cell>
        </row>
        <row r="2329">
          <cell r="B2329" t="str">
            <v>LSANZ4847</v>
          </cell>
          <cell r="C2329" t="str">
            <v>00504-0207</v>
          </cell>
          <cell r="D2329" t="str">
            <v>MA381 1A</v>
          </cell>
          <cell r="E2329" t="str">
            <v>SW58</v>
          </cell>
          <cell r="F2329">
            <v>660</v>
          </cell>
        </row>
        <row r="2330">
          <cell r="B2330" t="str">
            <v>LSANZ4847</v>
          </cell>
          <cell r="C2330" t="str">
            <v>00504-0207</v>
          </cell>
          <cell r="D2330" t="str">
            <v>MA381 1A</v>
          </cell>
          <cell r="E2330" t="str">
            <v>SW58</v>
          </cell>
          <cell r="F2330">
            <v>660</v>
          </cell>
        </row>
        <row r="2331">
          <cell r="B2331" t="str">
            <v>LSANZ4847</v>
          </cell>
          <cell r="C2331" t="str">
            <v>00504-0207</v>
          </cell>
          <cell r="D2331" t="str">
            <v>MA381 1A</v>
          </cell>
          <cell r="E2331" t="str">
            <v>SW58</v>
          </cell>
          <cell r="F2331">
            <v>720</v>
          </cell>
        </row>
        <row r="2332">
          <cell r="B2332" t="str">
            <v>LSANZ4847</v>
          </cell>
          <cell r="C2332" t="str">
            <v>00504-0207</v>
          </cell>
          <cell r="D2332" t="str">
            <v>MA381 1A</v>
          </cell>
          <cell r="E2332" t="str">
            <v>SW58</v>
          </cell>
          <cell r="F2332">
            <v>720</v>
          </cell>
        </row>
        <row r="2333">
          <cell r="B2333" t="str">
            <v>LSANZ4847</v>
          </cell>
          <cell r="C2333" t="str">
            <v>00504-0207</v>
          </cell>
          <cell r="D2333" t="str">
            <v>MA381 1A</v>
          </cell>
          <cell r="E2333" t="str">
            <v>SW58</v>
          </cell>
          <cell r="F2333">
            <v>660</v>
          </cell>
        </row>
        <row r="2334">
          <cell r="B2334" t="str">
            <v>LSANZ4873</v>
          </cell>
          <cell r="C2334" t="str">
            <v>00504-0207</v>
          </cell>
          <cell r="D2334" t="str">
            <v>MA381 1A</v>
          </cell>
          <cell r="E2334" t="str">
            <v>SW58</v>
          </cell>
          <cell r="F2334">
            <v>600</v>
          </cell>
          <cell r="G2334">
            <v>3600</v>
          </cell>
        </row>
        <row r="2335">
          <cell r="B2335" t="str">
            <v>LSANZ4873</v>
          </cell>
          <cell r="C2335" t="str">
            <v>00504-0207</v>
          </cell>
          <cell r="D2335" t="str">
            <v>MA381 1A</v>
          </cell>
          <cell r="E2335" t="str">
            <v>SW58</v>
          </cell>
          <cell r="F2335">
            <v>600</v>
          </cell>
        </row>
        <row r="2336">
          <cell r="B2336" t="str">
            <v>LSANZ4873</v>
          </cell>
          <cell r="C2336" t="str">
            <v>00504-0207</v>
          </cell>
          <cell r="D2336" t="str">
            <v>MA381 1A</v>
          </cell>
          <cell r="E2336" t="str">
            <v>SW58</v>
          </cell>
          <cell r="F2336">
            <v>600</v>
          </cell>
        </row>
        <row r="2337">
          <cell r="B2337" t="str">
            <v>LSANZ4873</v>
          </cell>
          <cell r="C2337" t="str">
            <v>00504-0207</v>
          </cell>
          <cell r="D2337" t="str">
            <v>MA381 1A</v>
          </cell>
          <cell r="E2337" t="str">
            <v>SW58</v>
          </cell>
          <cell r="F2337">
            <v>600</v>
          </cell>
        </row>
        <row r="2338">
          <cell r="B2338" t="str">
            <v>LSANZ4873</v>
          </cell>
          <cell r="C2338" t="str">
            <v>00504-0207</v>
          </cell>
          <cell r="D2338" t="str">
            <v>MA381 1A</v>
          </cell>
          <cell r="E2338" t="str">
            <v>SW58</v>
          </cell>
          <cell r="F2338">
            <v>600</v>
          </cell>
        </row>
        <row r="2339">
          <cell r="B2339" t="str">
            <v>LSANZ4873</v>
          </cell>
          <cell r="C2339" t="str">
            <v>00504-0207</v>
          </cell>
          <cell r="D2339" t="str">
            <v>MA381 1A</v>
          </cell>
          <cell r="E2339" t="str">
            <v>SW58</v>
          </cell>
          <cell r="F2339">
            <v>600</v>
          </cell>
        </row>
        <row r="2340">
          <cell r="B2340" t="str">
            <v>LSANZ4888</v>
          </cell>
          <cell r="C2340" t="str">
            <v>00504-0207</v>
          </cell>
          <cell r="D2340" t="str">
            <v>MA381 1A</v>
          </cell>
          <cell r="E2340" t="str">
            <v>SW58</v>
          </cell>
          <cell r="F2340">
            <v>660</v>
          </cell>
          <cell r="G2340">
            <v>5400</v>
          </cell>
        </row>
        <row r="2341">
          <cell r="B2341" t="str">
            <v>LSANZ4888</v>
          </cell>
          <cell r="C2341" t="str">
            <v>00504-0207</v>
          </cell>
          <cell r="D2341" t="str">
            <v>MA381 1A</v>
          </cell>
          <cell r="E2341" t="str">
            <v>SW58</v>
          </cell>
          <cell r="F2341">
            <v>660</v>
          </cell>
        </row>
        <row r="2342">
          <cell r="B2342" t="str">
            <v>LSANZ4888</v>
          </cell>
          <cell r="C2342" t="str">
            <v>00504-0207</v>
          </cell>
          <cell r="D2342" t="str">
            <v>MA381 1A</v>
          </cell>
          <cell r="E2342" t="str">
            <v>SW58</v>
          </cell>
          <cell r="F2342">
            <v>660</v>
          </cell>
        </row>
        <row r="2343">
          <cell r="B2343" t="str">
            <v>LSANZ4888</v>
          </cell>
          <cell r="C2343" t="str">
            <v>00504-0207</v>
          </cell>
          <cell r="D2343" t="str">
            <v>MA381 1A</v>
          </cell>
          <cell r="E2343" t="str">
            <v>SW58</v>
          </cell>
          <cell r="F2343">
            <v>660</v>
          </cell>
        </row>
        <row r="2345">
          <cell r="B2345" t="str">
            <v>MUS2060</v>
          </cell>
          <cell r="C2345" t="str">
            <v>111-715-511</v>
          </cell>
          <cell r="D2345" t="str">
            <v>MA444 0A</v>
          </cell>
          <cell r="E2345" t="str">
            <v>BW42</v>
          </cell>
          <cell r="F2345">
            <v>441</v>
          </cell>
          <cell r="G2345">
            <v>1234</v>
          </cell>
        </row>
        <row r="2346">
          <cell r="B2346" t="str">
            <v>MUS2060</v>
          </cell>
          <cell r="C2346" t="str">
            <v>111-715-511</v>
          </cell>
          <cell r="D2346" t="str">
            <v>MA444 0A</v>
          </cell>
          <cell r="E2346" t="str">
            <v>BW42</v>
          </cell>
          <cell r="F2346">
            <v>390</v>
          </cell>
        </row>
        <row r="2347">
          <cell r="B2347" t="str">
            <v>MUS2060</v>
          </cell>
          <cell r="C2347" t="str">
            <v>111-715-511</v>
          </cell>
          <cell r="D2347" t="str">
            <v>MA444 0A</v>
          </cell>
          <cell r="E2347" t="str">
            <v>BW42</v>
          </cell>
          <cell r="F2347">
            <v>403</v>
          </cell>
        </row>
        <row r="2348">
          <cell r="B2348" t="str">
            <v>MUS2055</v>
          </cell>
          <cell r="C2348" t="str">
            <v>111/715/533</v>
          </cell>
          <cell r="D2348" t="str">
            <v>MA444 0A</v>
          </cell>
          <cell r="E2348" t="str">
            <v>SW57</v>
          </cell>
          <cell r="F2348">
            <v>660</v>
          </cell>
          <cell r="G2348">
            <v>4878</v>
          </cell>
        </row>
        <row r="2349">
          <cell r="B2349" t="str">
            <v>MUS2055</v>
          </cell>
          <cell r="C2349" t="str">
            <v>111/715/533</v>
          </cell>
          <cell r="D2349" t="str">
            <v>MA444 0A</v>
          </cell>
          <cell r="E2349" t="str">
            <v>SW57</v>
          </cell>
          <cell r="F2349">
            <v>660</v>
          </cell>
        </row>
        <row r="2350">
          <cell r="B2350" t="str">
            <v>MUS2055</v>
          </cell>
          <cell r="C2350" t="str">
            <v>111/715/533</v>
          </cell>
          <cell r="D2350" t="str">
            <v>MA444 0A</v>
          </cell>
          <cell r="E2350" t="str">
            <v>SW57</v>
          </cell>
          <cell r="F2350">
            <v>682</v>
          </cell>
        </row>
        <row r="2351">
          <cell r="B2351" t="str">
            <v>MUS2055</v>
          </cell>
          <cell r="C2351" t="str">
            <v>111/715/533</v>
          </cell>
          <cell r="D2351" t="str">
            <v>MA444 0A</v>
          </cell>
          <cell r="E2351" t="str">
            <v>SW57</v>
          </cell>
          <cell r="F2351">
            <v>660</v>
          </cell>
        </row>
        <row r="2352">
          <cell r="B2352" t="str">
            <v>MUS2055</v>
          </cell>
          <cell r="C2352" t="str">
            <v>111/715/533</v>
          </cell>
          <cell r="D2352" t="str">
            <v>MA444 0A</v>
          </cell>
          <cell r="E2352" t="str">
            <v>SW57</v>
          </cell>
          <cell r="F2352">
            <v>682</v>
          </cell>
        </row>
        <row r="2353">
          <cell r="B2353" t="str">
            <v>MUS2055</v>
          </cell>
          <cell r="C2353" t="str">
            <v>111/715/533</v>
          </cell>
          <cell r="D2353" t="str">
            <v>MA444 0A</v>
          </cell>
          <cell r="E2353" t="str">
            <v>SW57</v>
          </cell>
          <cell r="F2353">
            <v>372</v>
          </cell>
        </row>
        <row r="2354">
          <cell r="B2354" t="str">
            <v>MUS2055</v>
          </cell>
          <cell r="C2354" t="str">
            <v>111/715/533</v>
          </cell>
          <cell r="D2354" t="str">
            <v>MA444 0A</v>
          </cell>
          <cell r="E2354" t="str">
            <v>SW57</v>
          </cell>
          <cell r="F2354">
            <v>252</v>
          </cell>
        </row>
        <row r="2355">
          <cell r="B2355" t="str">
            <v>MUS2055</v>
          </cell>
          <cell r="C2355" t="str">
            <v>111/715/533</v>
          </cell>
          <cell r="D2355" t="str">
            <v>MA444 0A</v>
          </cell>
          <cell r="E2355" t="str">
            <v>SW57</v>
          </cell>
          <cell r="F2355">
            <v>110</v>
          </cell>
        </row>
        <row r="2356">
          <cell r="B2356" t="str">
            <v>MUS2053</v>
          </cell>
          <cell r="C2356" t="str">
            <v>112/715/533</v>
          </cell>
          <cell r="D2356" t="str">
            <v>MA445 0A</v>
          </cell>
          <cell r="E2356" t="str">
            <v>SW57</v>
          </cell>
          <cell r="F2356">
            <v>720</v>
          </cell>
          <cell r="G2356">
            <v>2548</v>
          </cell>
        </row>
        <row r="2357">
          <cell r="B2357" t="str">
            <v>MUS2053</v>
          </cell>
          <cell r="C2357" t="str">
            <v>112/715/533</v>
          </cell>
          <cell r="D2357" t="str">
            <v>MA445 0A</v>
          </cell>
          <cell r="E2357" t="str">
            <v>SW57</v>
          </cell>
          <cell r="F2357">
            <v>744</v>
          </cell>
        </row>
        <row r="2358">
          <cell r="B2358" t="str">
            <v>MUS2053</v>
          </cell>
          <cell r="C2358" t="str">
            <v>112/715/533</v>
          </cell>
          <cell r="D2358" t="str">
            <v>MA445 0A</v>
          </cell>
          <cell r="E2358" t="str">
            <v>SW57</v>
          </cell>
          <cell r="F2358">
            <v>744</v>
          </cell>
        </row>
        <row r="2359">
          <cell r="B2359" t="str">
            <v>MUS2053</v>
          </cell>
          <cell r="C2359" t="str">
            <v>112/715/533</v>
          </cell>
          <cell r="D2359" t="str">
            <v>MA445 0A</v>
          </cell>
          <cell r="E2359" t="str">
            <v>SW57</v>
          </cell>
          <cell r="F2359">
            <v>240</v>
          </cell>
        </row>
        <row r="2360">
          <cell r="B2360" t="str">
            <v>MUS2053</v>
          </cell>
          <cell r="C2360" t="str">
            <v>112/715/533</v>
          </cell>
          <cell r="D2360" t="str">
            <v>MA445 0A</v>
          </cell>
          <cell r="E2360" t="str">
            <v>SW57</v>
          </cell>
          <cell r="F2360">
            <v>100</v>
          </cell>
        </row>
        <row r="2361">
          <cell r="B2361" t="str">
            <v>LSANZ4830 Re-Cut</v>
          </cell>
          <cell r="C2361" t="str">
            <v>00520-9495</v>
          </cell>
          <cell r="D2361" t="str">
            <v>MA447 1A</v>
          </cell>
          <cell r="E2361" t="str">
            <v>SP08</v>
          </cell>
          <cell r="F2361">
            <v>25</v>
          </cell>
        </row>
        <row r="2362">
          <cell r="B2362" t="str">
            <v>MUS2050</v>
          </cell>
          <cell r="C2362" t="str">
            <v>Bootcut 3173</v>
          </cell>
          <cell r="D2362" t="str">
            <v>MA506 0A</v>
          </cell>
          <cell r="E2362" t="str">
            <v>SP06</v>
          </cell>
          <cell r="F2362">
            <v>600</v>
          </cell>
          <cell r="G2362">
            <v>8093</v>
          </cell>
        </row>
        <row r="2363">
          <cell r="B2363" t="str">
            <v>MUS2050</v>
          </cell>
          <cell r="C2363" t="str">
            <v>Bootcut 3173</v>
          </cell>
          <cell r="D2363" t="str">
            <v>MA506 0A</v>
          </cell>
          <cell r="E2363" t="str">
            <v>SP06</v>
          </cell>
          <cell r="F2363">
            <v>600</v>
          </cell>
        </row>
        <row r="2364">
          <cell r="B2364" t="str">
            <v>MUS2050</v>
          </cell>
          <cell r="C2364" t="str">
            <v>Bootcut 3173</v>
          </cell>
          <cell r="D2364" t="str">
            <v>MA506 0A</v>
          </cell>
          <cell r="E2364" t="str">
            <v>SP06</v>
          </cell>
          <cell r="F2364">
            <v>600</v>
          </cell>
        </row>
        <row r="2365">
          <cell r="B2365" t="str">
            <v>MUS2050</v>
          </cell>
          <cell r="C2365" t="str">
            <v>Bootcut 3173</v>
          </cell>
          <cell r="D2365" t="str">
            <v>MA506 0A</v>
          </cell>
          <cell r="E2365" t="str">
            <v>SP06</v>
          </cell>
          <cell r="F2365">
            <v>600</v>
          </cell>
        </row>
        <row r="2366">
          <cell r="B2366" t="str">
            <v>MUS2050</v>
          </cell>
          <cell r="C2366" t="str">
            <v>Bootcut 3173</v>
          </cell>
          <cell r="D2366" t="str">
            <v>MA506 0A</v>
          </cell>
          <cell r="E2366" t="str">
            <v>SP06</v>
          </cell>
          <cell r="F2366">
            <v>600</v>
          </cell>
        </row>
        <row r="2367">
          <cell r="B2367" t="str">
            <v>MUS2050</v>
          </cell>
          <cell r="C2367" t="str">
            <v>Bootcut 3173</v>
          </cell>
          <cell r="D2367" t="str">
            <v>MA506 0A</v>
          </cell>
          <cell r="E2367" t="str">
            <v>SP06</v>
          </cell>
          <cell r="F2367">
            <v>540</v>
          </cell>
        </row>
        <row r="2368">
          <cell r="B2368" t="str">
            <v>MUS2050</v>
          </cell>
          <cell r="C2368" t="str">
            <v>Bootcut 3173</v>
          </cell>
          <cell r="D2368" t="str">
            <v>MA506 0A</v>
          </cell>
          <cell r="E2368" t="str">
            <v>SP06</v>
          </cell>
          <cell r="F2368">
            <v>540</v>
          </cell>
        </row>
        <row r="2369">
          <cell r="B2369" t="str">
            <v>MUS2050</v>
          </cell>
          <cell r="C2369" t="str">
            <v>Bootcut 3173</v>
          </cell>
          <cell r="D2369" t="str">
            <v>MA506 0A</v>
          </cell>
          <cell r="E2369" t="str">
            <v>SP06</v>
          </cell>
          <cell r="F2369">
            <v>540</v>
          </cell>
        </row>
        <row r="2370">
          <cell r="B2370" t="str">
            <v>WT0015</v>
          </cell>
          <cell r="C2370" t="str">
            <v>-</v>
          </cell>
          <cell r="D2370" t="str">
            <v>Fillers</v>
          </cell>
          <cell r="E2370" t="str">
            <v>Wash Trail</v>
          </cell>
          <cell r="F2370">
            <v>500</v>
          </cell>
        </row>
        <row r="2371">
          <cell r="B2371" t="str">
            <v>WT0015</v>
          </cell>
          <cell r="C2371" t="str">
            <v>-</v>
          </cell>
          <cell r="D2371" t="str">
            <v>Fillers</v>
          </cell>
          <cell r="E2371" t="str">
            <v>Wash Trail</v>
          </cell>
          <cell r="F2371">
            <v>500</v>
          </cell>
        </row>
        <row r="2372">
          <cell r="B2372" t="str">
            <v>WT0015</v>
          </cell>
          <cell r="C2372" t="str">
            <v>-</v>
          </cell>
          <cell r="D2372" t="str">
            <v>Fillers</v>
          </cell>
          <cell r="E2372" t="str">
            <v>Wash Trail</v>
          </cell>
          <cell r="F2372">
            <v>500</v>
          </cell>
        </row>
        <row r="2373">
          <cell r="B2373" t="str">
            <v>WT0015</v>
          </cell>
          <cell r="C2373" t="str">
            <v>-</v>
          </cell>
          <cell r="D2373" t="str">
            <v>Fillers</v>
          </cell>
          <cell r="E2373" t="str">
            <v>Wash Trail</v>
          </cell>
          <cell r="F2373">
            <v>500</v>
          </cell>
        </row>
        <row r="2374">
          <cell r="B2374" t="str">
            <v>WT0016</v>
          </cell>
          <cell r="C2374" t="str">
            <v>-</v>
          </cell>
          <cell r="D2374" t="str">
            <v>Fillers</v>
          </cell>
          <cell r="E2374" t="str">
            <v>Wash Trail</v>
          </cell>
          <cell r="F2374">
            <v>500</v>
          </cell>
        </row>
        <row r="2375">
          <cell r="B2375" t="str">
            <v>WT0016</v>
          </cell>
          <cell r="C2375" t="str">
            <v>-</v>
          </cell>
          <cell r="D2375" t="str">
            <v>Fillers</v>
          </cell>
          <cell r="E2375" t="str">
            <v>Wash Trail</v>
          </cell>
          <cell r="F2375">
            <v>500</v>
          </cell>
        </row>
        <row r="2376">
          <cell r="B2376" t="str">
            <v>WT0016</v>
          </cell>
          <cell r="C2376" t="str">
            <v>-</v>
          </cell>
          <cell r="D2376" t="str">
            <v>Fillers</v>
          </cell>
          <cell r="E2376" t="str">
            <v>Wash Trail</v>
          </cell>
          <cell r="F2376">
            <v>500</v>
          </cell>
        </row>
        <row r="2377">
          <cell r="B2377" t="str">
            <v>WT0016</v>
          </cell>
          <cell r="C2377" t="str">
            <v>-</v>
          </cell>
          <cell r="D2377" t="str">
            <v>Fillers</v>
          </cell>
          <cell r="E2377" t="str">
            <v>Wash Trail</v>
          </cell>
          <cell r="F2377">
            <v>500</v>
          </cell>
        </row>
        <row r="2378">
          <cell r="B2378" t="str">
            <v>WT0016</v>
          </cell>
          <cell r="C2378" t="str">
            <v>-</v>
          </cell>
          <cell r="D2378" t="str">
            <v>Fillers</v>
          </cell>
          <cell r="E2378" t="str">
            <v>Wash Trail</v>
          </cell>
          <cell r="F2378">
            <v>500</v>
          </cell>
        </row>
        <row r="2379">
          <cell r="B2379" t="str">
            <v>WT0016</v>
          </cell>
          <cell r="C2379" t="str">
            <v>-</v>
          </cell>
          <cell r="D2379" t="str">
            <v>Fillers</v>
          </cell>
          <cell r="E2379" t="str">
            <v>Wash Trail</v>
          </cell>
          <cell r="F2379">
            <v>500</v>
          </cell>
        </row>
        <row r="2380">
          <cell r="B2380" t="str">
            <v>WT0016</v>
          </cell>
          <cell r="C2380" t="str">
            <v>-</v>
          </cell>
          <cell r="D2380" t="str">
            <v>Fillers</v>
          </cell>
          <cell r="E2380" t="str">
            <v>Wash Trail</v>
          </cell>
          <cell r="F2380">
            <v>500</v>
          </cell>
        </row>
        <row r="2381">
          <cell r="B2381" t="str">
            <v>WT0016</v>
          </cell>
          <cell r="C2381" t="str">
            <v>-</v>
          </cell>
          <cell r="D2381" t="str">
            <v>Fillers</v>
          </cell>
          <cell r="E2381" t="str">
            <v>Wash Trail</v>
          </cell>
          <cell r="F2381">
            <v>500</v>
          </cell>
        </row>
        <row r="2382">
          <cell r="B2382" t="str">
            <v>MUS2050</v>
          </cell>
          <cell r="C2382" t="str">
            <v>Bootcut 3173</v>
          </cell>
          <cell r="D2382" t="str">
            <v>MA506 0A</v>
          </cell>
          <cell r="E2382" t="str">
            <v>SP06</v>
          </cell>
          <cell r="F2382">
            <v>540</v>
          </cell>
          <cell r="G2382">
            <v>8093</v>
          </cell>
        </row>
        <row r="2383">
          <cell r="B2383" t="str">
            <v>MUS2050</v>
          </cell>
          <cell r="C2383" t="str">
            <v>Bootcut 3173</v>
          </cell>
          <cell r="D2383" t="str">
            <v>MA506 0A</v>
          </cell>
          <cell r="E2383" t="str">
            <v>SP06</v>
          </cell>
          <cell r="F2383">
            <v>744</v>
          </cell>
        </row>
        <row r="2384">
          <cell r="B2384" t="str">
            <v>MUS2050</v>
          </cell>
          <cell r="C2384" t="str">
            <v>Bootcut 3173</v>
          </cell>
          <cell r="D2384" t="str">
            <v>MA506 0A</v>
          </cell>
          <cell r="E2384" t="str">
            <v>SP06</v>
          </cell>
          <cell r="F2384">
            <v>558</v>
          </cell>
        </row>
        <row r="2385">
          <cell r="B2385" t="str">
            <v>MUS2050</v>
          </cell>
          <cell r="C2385" t="str">
            <v>Bootcut 3173</v>
          </cell>
          <cell r="D2385" t="str">
            <v>MA506 0A</v>
          </cell>
          <cell r="E2385" t="str">
            <v>SP06</v>
          </cell>
          <cell r="F2385">
            <v>231</v>
          </cell>
        </row>
        <row r="2386">
          <cell r="B2386" t="str">
            <v>MUS2050</v>
          </cell>
          <cell r="C2386" t="str">
            <v>Bootcut 3173</v>
          </cell>
          <cell r="D2386" t="str">
            <v>MA506 0A</v>
          </cell>
          <cell r="E2386" t="str">
            <v>SP06</v>
          </cell>
          <cell r="F2386">
            <v>60</v>
          </cell>
        </row>
        <row r="2387">
          <cell r="B2387" t="str">
            <v>MUS2050</v>
          </cell>
          <cell r="C2387" t="str">
            <v>Bootcut 3173</v>
          </cell>
          <cell r="D2387" t="str">
            <v>MA506 0A</v>
          </cell>
          <cell r="E2387" t="str">
            <v>SP06</v>
          </cell>
          <cell r="F2387">
            <v>120</v>
          </cell>
        </row>
        <row r="2388">
          <cell r="B2388" t="str">
            <v>MUS2050</v>
          </cell>
          <cell r="C2388" t="str">
            <v>Bootcut 3173</v>
          </cell>
          <cell r="D2388" t="str">
            <v>MA506 0A</v>
          </cell>
          <cell r="E2388" t="str">
            <v>SP06</v>
          </cell>
          <cell r="F2388">
            <v>20</v>
          </cell>
        </row>
        <row r="2389">
          <cell r="B2389" t="str">
            <v>LSANZ4897</v>
          </cell>
          <cell r="C2389" t="str">
            <v>00704-0206</v>
          </cell>
          <cell r="D2389" t="str">
            <v>MO143 1B</v>
          </cell>
          <cell r="E2389" t="str">
            <v>BW27</v>
          </cell>
          <cell r="F2389">
            <v>600</v>
          </cell>
          <cell r="G2389">
            <v>600</v>
          </cell>
        </row>
        <row r="2390">
          <cell r="B2390" t="str">
            <v>LSANZ4898</v>
          </cell>
          <cell r="C2390" t="str">
            <v>00704-0207</v>
          </cell>
          <cell r="D2390" t="str">
            <v>MO143 1B</v>
          </cell>
          <cell r="E2390" t="str">
            <v>SW40</v>
          </cell>
          <cell r="F2390">
            <v>600</v>
          </cell>
          <cell r="G2390">
            <v>600</v>
          </cell>
        </row>
        <row r="2391">
          <cell r="B2391" t="str">
            <v>LSANZ4907</v>
          </cell>
          <cell r="C2391" t="str">
            <v>00704-0207</v>
          </cell>
          <cell r="D2391" t="str">
            <v>MO143 1B</v>
          </cell>
          <cell r="E2391" t="str">
            <v>SW40</v>
          </cell>
          <cell r="F2391">
            <v>600</v>
          </cell>
          <cell r="G2391">
            <v>600</v>
          </cell>
        </row>
        <row r="2392">
          <cell r="B2392" t="str">
            <v>LSANZ4899</v>
          </cell>
          <cell r="C2392" t="str">
            <v>43450-0276</v>
          </cell>
          <cell r="D2392" t="str">
            <v>WA421 1A</v>
          </cell>
          <cell r="E2392" t="str">
            <v>SB16</v>
          </cell>
          <cell r="F2392">
            <v>300</v>
          </cell>
          <cell r="G2392">
            <v>300</v>
          </cell>
        </row>
        <row r="2393">
          <cell r="B2393" t="str">
            <v>MUS2047</v>
          </cell>
          <cell r="C2393" t="str">
            <v>3169/719/533</v>
          </cell>
          <cell r="D2393" t="str">
            <v>MA516 0A</v>
          </cell>
          <cell r="E2393" t="str">
            <v>SW57</v>
          </cell>
          <cell r="F2393">
            <v>264</v>
          </cell>
          <cell r="G2393">
            <v>528</v>
          </cell>
        </row>
        <row r="2394">
          <cell r="B2394" t="str">
            <v>MUS2047</v>
          </cell>
          <cell r="C2394" t="str">
            <v>3169/719/533</v>
          </cell>
          <cell r="D2394" t="str">
            <v>MA516 0A</v>
          </cell>
          <cell r="E2394" t="str">
            <v>SW57</v>
          </cell>
          <cell r="F2394">
            <v>264</v>
          </cell>
        </row>
        <row r="2395">
          <cell r="B2395" t="str">
            <v>MUS2048</v>
          </cell>
          <cell r="C2395" t="str">
            <v>3101/719/533</v>
          </cell>
          <cell r="D2395" t="str">
            <v>MA437 1B</v>
          </cell>
          <cell r="E2395" t="str">
            <v>SW57</v>
          </cell>
          <cell r="F2395">
            <v>242</v>
          </cell>
          <cell r="G2395">
            <v>2548</v>
          </cell>
        </row>
        <row r="2396">
          <cell r="B2396" t="str">
            <v>MUS2048</v>
          </cell>
          <cell r="C2396" t="str">
            <v>3101/719/533</v>
          </cell>
          <cell r="D2396" t="str">
            <v>MA437 1B</v>
          </cell>
          <cell r="E2396" t="str">
            <v>SW57</v>
          </cell>
          <cell r="F2396">
            <v>242</v>
          </cell>
        </row>
        <row r="2398">
          <cell r="B2398" t="str">
            <v>LSANZ4845</v>
          </cell>
          <cell r="C2398" t="str">
            <v>RECUT</v>
          </cell>
          <cell r="D2398" t="str">
            <v>RECUT</v>
          </cell>
          <cell r="E2398" t="str">
            <v>TW11</v>
          </cell>
          <cell r="F2398">
            <v>504</v>
          </cell>
          <cell r="G2398">
            <v>5400</v>
          </cell>
        </row>
        <row r="2399">
          <cell r="B2399" t="str">
            <v>LSANZ-4830 Recut</v>
          </cell>
          <cell r="C2399" t="str">
            <v>00520-9495</v>
          </cell>
          <cell r="D2399" t="str">
            <v>MA447 1A</v>
          </cell>
          <cell r="E2399" t="str">
            <v>SP08</v>
          </cell>
          <cell r="F2399">
            <v>25</v>
          </cell>
        </row>
        <row r="2400">
          <cell r="B2400" t="str">
            <v>LSE5183</v>
          </cell>
          <cell r="C2400" t="str">
            <v>70570-0616</v>
          </cell>
          <cell r="D2400" t="str">
            <v>JA508 0A</v>
          </cell>
          <cell r="E2400" t="str">
            <v>SW49</v>
          </cell>
          <cell r="F2400">
            <v>240</v>
          </cell>
          <cell r="G2400">
            <v>1232</v>
          </cell>
        </row>
        <row r="2401">
          <cell r="B2401" t="str">
            <v>LSE5183</v>
          </cell>
          <cell r="C2401" t="str">
            <v>70570-0616</v>
          </cell>
          <cell r="D2401" t="str">
            <v>JA508 0A</v>
          </cell>
          <cell r="E2401" t="str">
            <v>SW49</v>
          </cell>
          <cell r="F2401">
            <v>240</v>
          </cell>
        </row>
        <row r="2402">
          <cell r="B2402" t="str">
            <v>LSE5183</v>
          </cell>
          <cell r="C2402" t="str">
            <v>70570-0616</v>
          </cell>
          <cell r="D2402" t="str">
            <v>JA508 0A</v>
          </cell>
          <cell r="E2402" t="str">
            <v>SW49</v>
          </cell>
          <cell r="F2402">
            <v>256</v>
          </cell>
        </row>
        <row r="2403">
          <cell r="B2403" t="str">
            <v>LSE5183</v>
          </cell>
          <cell r="C2403" t="str">
            <v>70570-0616</v>
          </cell>
          <cell r="D2403" t="str">
            <v>JA508 0A</v>
          </cell>
          <cell r="E2403" t="str">
            <v>SW49</v>
          </cell>
          <cell r="F2403">
            <v>256</v>
          </cell>
        </row>
        <row r="2404">
          <cell r="B2404" t="str">
            <v>LSE5183</v>
          </cell>
          <cell r="C2404" t="str">
            <v>70570-0616</v>
          </cell>
          <cell r="D2404" t="str">
            <v>JA508 0A</v>
          </cell>
          <cell r="E2404" t="str">
            <v>SW49</v>
          </cell>
          <cell r="F2404">
            <v>240</v>
          </cell>
        </row>
        <row r="2405">
          <cell r="B2405" t="str">
            <v>LSE5185</v>
          </cell>
          <cell r="C2405" t="str">
            <v>70570-0616</v>
          </cell>
          <cell r="D2405" t="str">
            <v>JA508 0A</v>
          </cell>
          <cell r="E2405" t="str">
            <v>SW49</v>
          </cell>
          <cell r="F2405">
            <v>256</v>
          </cell>
          <cell r="G2405">
            <v>1232</v>
          </cell>
        </row>
        <row r="2406">
          <cell r="B2406" t="str">
            <v>LSE5185</v>
          </cell>
          <cell r="C2406" t="str">
            <v>70570-0616</v>
          </cell>
          <cell r="D2406" t="str">
            <v>JA508 0A</v>
          </cell>
          <cell r="E2406" t="str">
            <v>SW49</v>
          </cell>
          <cell r="F2406">
            <v>256</v>
          </cell>
        </row>
        <row r="2407">
          <cell r="B2407" t="str">
            <v>LSE5185</v>
          </cell>
          <cell r="C2407" t="str">
            <v>70570-0616</v>
          </cell>
          <cell r="D2407" t="str">
            <v>JA508 0A</v>
          </cell>
          <cell r="E2407" t="str">
            <v>SW49</v>
          </cell>
          <cell r="F2407">
            <v>240</v>
          </cell>
        </row>
        <row r="2408">
          <cell r="B2408" t="str">
            <v>LSE5185</v>
          </cell>
          <cell r="C2408" t="str">
            <v>70570-0616</v>
          </cell>
          <cell r="D2408" t="str">
            <v>JA508 0A</v>
          </cell>
          <cell r="E2408" t="str">
            <v>SW49</v>
          </cell>
          <cell r="F2408">
            <v>240</v>
          </cell>
        </row>
        <row r="2409">
          <cell r="B2409" t="str">
            <v>LSE5185</v>
          </cell>
          <cell r="C2409" t="str">
            <v>70570-0616</v>
          </cell>
          <cell r="D2409" t="str">
            <v>JA508 0A</v>
          </cell>
          <cell r="E2409" t="str">
            <v>SW49</v>
          </cell>
          <cell r="F2409">
            <v>240</v>
          </cell>
        </row>
        <row r="2410">
          <cell r="B2410" t="str">
            <v>LSE5187</v>
          </cell>
          <cell r="C2410" t="str">
            <v>70570-0616</v>
          </cell>
          <cell r="D2410" t="str">
            <v>JA508 0A</v>
          </cell>
          <cell r="E2410" t="str">
            <v>SW49</v>
          </cell>
          <cell r="F2410">
            <v>240</v>
          </cell>
          <cell r="G2410">
            <v>976</v>
          </cell>
        </row>
        <row r="2411">
          <cell r="B2411" t="str">
            <v>LSE5187</v>
          </cell>
          <cell r="C2411" t="str">
            <v>70570-0616</v>
          </cell>
          <cell r="D2411" t="str">
            <v>JA508 0A</v>
          </cell>
          <cell r="E2411" t="str">
            <v>SW49</v>
          </cell>
          <cell r="F2411">
            <v>256</v>
          </cell>
        </row>
        <row r="2412">
          <cell r="B2412" t="str">
            <v>LSE5187</v>
          </cell>
          <cell r="C2412" t="str">
            <v>70570-0616</v>
          </cell>
          <cell r="D2412" t="str">
            <v>JA508 0A</v>
          </cell>
          <cell r="E2412" t="str">
            <v>SW49</v>
          </cell>
          <cell r="F2412">
            <v>240</v>
          </cell>
        </row>
        <row r="2413">
          <cell r="B2413" t="str">
            <v>LSE5187</v>
          </cell>
          <cell r="C2413" t="str">
            <v>70570-0616</v>
          </cell>
          <cell r="D2413" t="str">
            <v>JA508 0A</v>
          </cell>
          <cell r="E2413" t="str">
            <v>SW49</v>
          </cell>
          <cell r="F2413">
            <v>240</v>
          </cell>
        </row>
        <row r="2414">
          <cell r="B2414" t="str">
            <v>LSE5184</v>
          </cell>
          <cell r="C2414" t="str">
            <v>70570-0602</v>
          </cell>
          <cell r="D2414" t="str">
            <v>JA508 0A</v>
          </cell>
          <cell r="E2414" t="str">
            <v>RW32</v>
          </cell>
          <cell r="F2414">
            <v>240</v>
          </cell>
          <cell r="G2414">
            <v>1206</v>
          </cell>
        </row>
        <row r="2415">
          <cell r="B2415" t="str">
            <v>LSE5184</v>
          </cell>
          <cell r="C2415" t="str">
            <v>70570-0602</v>
          </cell>
          <cell r="D2415" t="str">
            <v>JA508 0A</v>
          </cell>
          <cell r="E2415" t="str">
            <v>RW32</v>
          </cell>
          <cell r="F2415">
            <v>240</v>
          </cell>
        </row>
        <row r="2416">
          <cell r="B2416" t="str">
            <v>LSE5184</v>
          </cell>
          <cell r="C2416" t="str">
            <v>70570-0602</v>
          </cell>
          <cell r="D2416" t="str">
            <v>JA508 0A</v>
          </cell>
          <cell r="E2416" t="str">
            <v>RW32</v>
          </cell>
          <cell r="F2416">
            <v>256</v>
          </cell>
        </row>
        <row r="2417">
          <cell r="B2417" t="str">
            <v>LSE5184</v>
          </cell>
          <cell r="C2417" t="str">
            <v>70570-0602</v>
          </cell>
          <cell r="D2417" t="str">
            <v>JA508 0A</v>
          </cell>
          <cell r="E2417" t="str">
            <v>RW32</v>
          </cell>
          <cell r="F2417">
            <v>320</v>
          </cell>
        </row>
        <row r="2418">
          <cell r="B2418" t="str">
            <v>LSE5184</v>
          </cell>
          <cell r="C2418" t="str">
            <v>70570-0602</v>
          </cell>
          <cell r="D2418" t="str">
            <v>JA508 0A</v>
          </cell>
          <cell r="E2418" t="str">
            <v>RW32</v>
          </cell>
          <cell r="F2418">
            <v>150</v>
          </cell>
        </row>
        <row r="2419">
          <cell r="B2419" t="str">
            <v>LSE5186</v>
          </cell>
          <cell r="C2419" t="str">
            <v>70570-0602</v>
          </cell>
          <cell r="D2419" t="str">
            <v>JA508 0A</v>
          </cell>
          <cell r="E2419" t="str">
            <v>RW32</v>
          </cell>
          <cell r="F2419">
            <v>240</v>
          </cell>
          <cell r="G2419">
            <v>1232</v>
          </cell>
        </row>
        <row r="2420">
          <cell r="B2420" t="str">
            <v>LSE5186</v>
          </cell>
          <cell r="C2420" t="str">
            <v>70570-0602</v>
          </cell>
          <cell r="D2420" t="str">
            <v>JA508 0A</v>
          </cell>
          <cell r="E2420" t="str">
            <v>RW32</v>
          </cell>
          <cell r="F2420">
            <v>240</v>
          </cell>
        </row>
        <row r="2421">
          <cell r="B2421" t="str">
            <v>LSE5186</v>
          </cell>
          <cell r="C2421" t="str">
            <v>70570-0602</v>
          </cell>
          <cell r="D2421" t="str">
            <v>JA508 0A</v>
          </cell>
          <cell r="E2421" t="str">
            <v>RW32</v>
          </cell>
          <cell r="F2421">
            <v>256</v>
          </cell>
        </row>
        <row r="2422">
          <cell r="B2422" t="str">
            <v>LSE5186</v>
          </cell>
          <cell r="C2422" t="str">
            <v>70570-0602</v>
          </cell>
          <cell r="D2422" t="str">
            <v>JA508 0A</v>
          </cell>
          <cell r="E2422" t="str">
            <v>RW32</v>
          </cell>
          <cell r="F2422">
            <v>256</v>
          </cell>
        </row>
        <row r="2423">
          <cell r="B2423" t="str">
            <v>LSE5186</v>
          </cell>
          <cell r="C2423" t="str">
            <v>70570-0602</v>
          </cell>
          <cell r="D2423" t="str">
            <v>JA508 0A</v>
          </cell>
          <cell r="E2423" t="str">
            <v>RW32</v>
          </cell>
          <cell r="F2423">
            <v>180</v>
          </cell>
        </row>
        <row r="2424">
          <cell r="B2424" t="str">
            <v>LSE5186</v>
          </cell>
          <cell r="C2424" t="str">
            <v>70570-0602</v>
          </cell>
          <cell r="D2424" t="str">
            <v>JA508 0A</v>
          </cell>
          <cell r="E2424" t="str">
            <v>RW32</v>
          </cell>
          <cell r="F2424">
            <v>60</v>
          </cell>
        </row>
        <row r="2425">
          <cell r="B2425" t="str">
            <v>LSE5188</v>
          </cell>
          <cell r="C2425" t="str">
            <v>70570-0602</v>
          </cell>
          <cell r="D2425" t="str">
            <v>JA508 0A</v>
          </cell>
          <cell r="E2425" t="str">
            <v>RW32</v>
          </cell>
          <cell r="F2425">
            <v>240</v>
          </cell>
          <cell r="G2425">
            <v>1232</v>
          </cell>
        </row>
        <row r="2426">
          <cell r="B2426" t="str">
            <v>LSE5188</v>
          </cell>
          <cell r="C2426" t="str">
            <v>70570-0602</v>
          </cell>
          <cell r="D2426" t="str">
            <v>JA508 0A</v>
          </cell>
          <cell r="E2426" t="str">
            <v>RW32</v>
          </cell>
          <cell r="F2426">
            <v>240</v>
          </cell>
        </row>
        <row r="2427">
          <cell r="B2427" t="str">
            <v>LSE5188</v>
          </cell>
          <cell r="C2427" t="str">
            <v>70570-0602</v>
          </cell>
          <cell r="D2427" t="str">
            <v>JA508 0A</v>
          </cell>
          <cell r="E2427" t="str">
            <v>RW32</v>
          </cell>
          <cell r="F2427">
            <v>256</v>
          </cell>
        </row>
        <row r="2428">
          <cell r="B2428" t="str">
            <v>LSE5188</v>
          </cell>
          <cell r="C2428" t="str">
            <v>70570-0602</v>
          </cell>
          <cell r="D2428" t="str">
            <v>JA508 0A</v>
          </cell>
          <cell r="E2428" t="str">
            <v>RW32</v>
          </cell>
          <cell r="F2428">
            <v>256</v>
          </cell>
        </row>
        <row r="2429">
          <cell r="B2429" t="str">
            <v>LSE5188</v>
          </cell>
          <cell r="C2429" t="str">
            <v>70570-0602</v>
          </cell>
          <cell r="D2429" t="str">
            <v>JA508 0A</v>
          </cell>
          <cell r="E2429" t="str">
            <v>RW32</v>
          </cell>
          <cell r="F2429">
            <v>180</v>
          </cell>
        </row>
        <row r="2430">
          <cell r="B2430" t="str">
            <v>LSE5188</v>
          </cell>
          <cell r="C2430" t="str">
            <v>70570-0602</v>
          </cell>
          <cell r="D2430" t="str">
            <v>JA508 0A</v>
          </cell>
          <cell r="E2430" t="str">
            <v>RW32</v>
          </cell>
          <cell r="F2430">
            <v>60</v>
          </cell>
        </row>
        <row r="2431">
          <cell r="B2431" t="str">
            <v>LSE5215</v>
          </cell>
          <cell r="C2431" t="str">
            <v>70570-0602</v>
          </cell>
          <cell r="D2431" t="str">
            <v>JA508 0A</v>
          </cell>
          <cell r="E2431" t="str">
            <v>RW32</v>
          </cell>
          <cell r="F2431">
            <v>240</v>
          </cell>
          <cell r="G2431">
            <v>1236</v>
          </cell>
        </row>
        <row r="2432">
          <cell r="B2432" t="str">
            <v>LSE5215</v>
          </cell>
          <cell r="C2432" t="str">
            <v>70570-0602</v>
          </cell>
          <cell r="D2432" t="str">
            <v>JA508 0A</v>
          </cell>
          <cell r="E2432" t="str">
            <v>RW32</v>
          </cell>
          <cell r="F2432">
            <v>240</v>
          </cell>
        </row>
        <row r="2433">
          <cell r="B2433" t="str">
            <v>LSE5215</v>
          </cell>
          <cell r="C2433" t="str">
            <v>70570-0602</v>
          </cell>
          <cell r="D2433" t="str">
            <v>JA508 0A</v>
          </cell>
          <cell r="E2433" t="str">
            <v>RW32</v>
          </cell>
          <cell r="F2433">
            <v>256</v>
          </cell>
        </row>
        <row r="2434">
          <cell r="B2434" t="str">
            <v>LSE5215</v>
          </cell>
          <cell r="C2434" t="str">
            <v>70570-0602</v>
          </cell>
          <cell r="D2434" t="str">
            <v>JA508 0A</v>
          </cell>
          <cell r="E2434" t="str">
            <v>RW32</v>
          </cell>
          <cell r="F2434">
            <v>256</v>
          </cell>
        </row>
        <row r="2435">
          <cell r="B2435" t="str">
            <v>LSE5215</v>
          </cell>
          <cell r="C2435" t="str">
            <v>70570-0602</v>
          </cell>
          <cell r="D2435" t="str">
            <v>JA508 0A</v>
          </cell>
          <cell r="E2435" t="str">
            <v>RW32</v>
          </cell>
          <cell r="F2435">
            <v>180</v>
          </cell>
        </row>
        <row r="2437">
          <cell r="B2437" t="str">
            <v>LSANZ4895</v>
          </cell>
          <cell r="C2437" t="str">
            <v>20981-8591</v>
          </cell>
          <cell r="D2437" t="str">
            <v>WA521 0A</v>
          </cell>
          <cell r="E2437" t="str">
            <v>SP11B</v>
          </cell>
          <cell r="F2437">
            <v>434</v>
          </cell>
          <cell r="G2437">
            <v>1383</v>
          </cell>
        </row>
        <row r="2438">
          <cell r="B2438" t="str">
            <v>LSANZ4895</v>
          </cell>
          <cell r="C2438" t="str">
            <v>20981-8591</v>
          </cell>
          <cell r="D2438" t="str">
            <v>WA521 0A</v>
          </cell>
          <cell r="E2438" t="str">
            <v>SP11B</v>
          </cell>
          <cell r="F2438">
            <v>50</v>
          </cell>
        </row>
        <row r="2439">
          <cell r="B2439" t="str">
            <v>LSPL2074</v>
          </cell>
          <cell r="C2439" t="str">
            <v>518-0502</v>
          </cell>
          <cell r="D2439" t="str">
            <v>MA479 0A</v>
          </cell>
          <cell r="E2439" t="str">
            <v>SW47</v>
          </cell>
          <cell r="F2439">
            <v>260</v>
          </cell>
          <cell r="G2439">
            <v>296</v>
          </cell>
        </row>
        <row r="2440">
          <cell r="B2440" t="str">
            <v>LSPL2074</v>
          </cell>
          <cell r="C2440" t="str">
            <v>518-0502</v>
          </cell>
          <cell r="D2440" t="str">
            <v>MA479 0A</v>
          </cell>
          <cell r="E2440" t="str">
            <v>SW47</v>
          </cell>
          <cell r="F2440">
            <v>36</v>
          </cell>
        </row>
        <row r="2441">
          <cell r="B2441" t="str">
            <v>LSPL2075</v>
          </cell>
          <cell r="C2441" t="str">
            <v>518-0208</v>
          </cell>
          <cell r="D2441" t="str">
            <v>MA479 0A</v>
          </cell>
          <cell r="E2441" t="str">
            <v>SW51</v>
          </cell>
          <cell r="F2441">
            <v>270</v>
          </cell>
          <cell r="G2441">
            <v>290</v>
          </cell>
        </row>
        <row r="2442">
          <cell r="B2442" t="str">
            <v>LSPL2075</v>
          </cell>
          <cell r="C2442" t="str">
            <v>518-0208</v>
          </cell>
          <cell r="D2442" t="str">
            <v>MA479 0A</v>
          </cell>
          <cell r="E2442" t="str">
            <v>SW51</v>
          </cell>
          <cell r="F2442">
            <v>20</v>
          </cell>
        </row>
        <row r="2443">
          <cell r="B2443" t="str">
            <v>LSPL2076</v>
          </cell>
          <cell r="C2443" t="str">
            <v>518-0203</v>
          </cell>
          <cell r="D2443" t="str">
            <v>MA479 0A</v>
          </cell>
          <cell r="E2443" t="str">
            <v>BW35</v>
          </cell>
          <cell r="F2443">
            <v>340</v>
          </cell>
          <cell r="G2443">
            <v>382</v>
          </cell>
        </row>
        <row r="2444">
          <cell r="B2444" t="str">
            <v>LSPL2076</v>
          </cell>
          <cell r="C2444" t="str">
            <v>518-0203</v>
          </cell>
          <cell r="D2444" t="str">
            <v>MA479 0A</v>
          </cell>
          <cell r="E2444" t="str">
            <v>BW35</v>
          </cell>
          <cell r="F2444">
            <v>30</v>
          </cell>
        </row>
        <row r="2445">
          <cell r="B2445" t="str">
            <v>LSPL2076</v>
          </cell>
          <cell r="C2445" t="str">
            <v>518-0203</v>
          </cell>
          <cell r="D2445" t="str">
            <v>MA479 0A</v>
          </cell>
          <cell r="E2445" t="str">
            <v>BW35</v>
          </cell>
          <cell r="F2445">
            <v>12</v>
          </cell>
        </row>
        <row r="2446">
          <cell r="B2446" t="str">
            <v>LSPL2078</v>
          </cell>
          <cell r="C2446" t="str">
            <v>506-0502</v>
          </cell>
          <cell r="D2446" t="str">
            <v>MA461 1B</v>
          </cell>
          <cell r="E2446" t="str">
            <v>SW47</v>
          </cell>
          <cell r="F2446">
            <v>480</v>
          </cell>
          <cell r="G2446">
            <v>562</v>
          </cell>
        </row>
        <row r="2447">
          <cell r="B2447" t="str">
            <v>LSPL2078</v>
          </cell>
          <cell r="C2447" t="str">
            <v>506-0502</v>
          </cell>
          <cell r="D2447" t="str">
            <v>MA461 1B</v>
          </cell>
          <cell r="E2447" t="str">
            <v>SW47</v>
          </cell>
          <cell r="F2447">
            <v>70</v>
          </cell>
        </row>
        <row r="2448">
          <cell r="B2448" t="str">
            <v>LSPL2078</v>
          </cell>
          <cell r="C2448" t="str">
            <v>506-0502</v>
          </cell>
          <cell r="D2448" t="str">
            <v>MA461 1B</v>
          </cell>
          <cell r="E2448" t="str">
            <v>SW47</v>
          </cell>
          <cell r="F2448">
            <v>12</v>
          </cell>
        </row>
        <row r="2449">
          <cell r="B2449" t="str">
            <v>LSPL2079</v>
          </cell>
          <cell r="C2449" t="str">
            <v>506-0208</v>
          </cell>
          <cell r="D2449" t="str">
            <v>MA461 1B</v>
          </cell>
          <cell r="E2449" t="str">
            <v>SW51</v>
          </cell>
          <cell r="F2449">
            <v>420</v>
          </cell>
          <cell r="G2449">
            <v>466</v>
          </cell>
        </row>
        <row r="2450">
          <cell r="B2450" t="str">
            <v>LSPL2079</v>
          </cell>
          <cell r="C2450" t="str">
            <v>506-0208</v>
          </cell>
          <cell r="D2450" t="str">
            <v>MA461 1B</v>
          </cell>
          <cell r="E2450" t="str">
            <v>SW51</v>
          </cell>
          <cell r="F2450">
            <v>40</v>
          </cell>
        </row>
        <row r="2451">
          <cell r="B2451" t="str">
            <v>LSPL2079</v>
          </cell>
          <cell r="C2451" t="str">
            <v>506-0208</v>
          </cell>
          <cell r="D2451" t="str">
            <v>MA461 1B</v>
          </cell>
          <cell r="E2451" t="str">
            <v>SW51</v>
          </cell>
          <cell r="F2451">
            <v>6</v>
          </cell>
        </row>
        <row r="2452">
          <cell r="B2452" t="str">
            <v>LSPL2080</v>
          </cell>
          <cell r="C2452" t="str">
            <v>506-0203</v>
          </cell>
          <cell r="D2452" t="str">
            <v>MA461 1B</v>
          </cell>
          <cell r="E2452" t="str">
            <v>BW35</v>
          </cell>
          <cell r="F2452">
            <v>660</v>
          </cell>
          <cell r="G2452">
            <v>770</v>
          </cell>
        </row>
        <row r="2453">
          <cell r="B2453" t="str">
            <v>LSPL2080</v>
          </cell>
          <cell r="C2453" t="str">
            <v>506-0203</v>
          </cell>
          <cell r="D2453" t="str">
            <v>MA461 1B</v>
          </cell>
          <cell r="E2453" t="str">
            <v>BW35</v>
          </cell>
          <cell r="F2453">
            <v>80</v>
          </cell>
        </row>
        <row r="2454">
          <cell r="B2454" t="str">
            <v>LSPL2080</v>
          </cell>
          <cell r="C2454" t="str">
            <v>506-0203</v>
          </cell>
          <cell r="D2454" t="str">
            <v>MA461 1B</v>
          </cell>
          <cell r="E2454" t="str">
            <v>BW35</v>
          </cell>
          <cell r="F2454">
            <v>24</v>
          </cell>
        </row>
        <row r="2455">
          <cell r="B2455" t="str">
            <v>LSPL2080</v>
          </cell>
          <cell r="C2455" t="str">
            <v>506-0203</v>
          </cell>
          <cell r="D2455" t="str">
            <v>MA461 1B</v>
          </cell>
          <cell r="E2455" t="str">
            <v>BW35</v>
          </cell>
          <cell r="F2455">
            <v>6</v>
          </cell>
        </row>
        <row r="2456">
          <cell r="B2456" t="str">
            <v>LSPL2082</v>
          </cell>
          <cell r="C2456" t="str">
            <v>511-0502</v>
          </cell>
          <cell r="D2456" t="str">
            <v>MA462 1B</v>
          </cell>
          <cell r="E2456" t="str">
            <v>SW47</v>
          </cell>
          <cell r="F2456">
            <v>120</v>
          </cell>
          <cell r="G2456">
            <v>770</v>
          </cell>
        </row>
        <row r="2457">
          <cell r="B2457" t="str">
            <v>LSPL2082</v>
          </cell>
          <cell r="C2457" t="str">
            <v>511-0502</v>
          </cell>
          <cell r="D2457" t="str">
            <v>MA462 1B</v>
          </cell>
          <cell r="E2457" t="str">
            <v>SW47</v>
          </cell>
          <cell r="F2457">
            <v>30</v>
          </cell>
        </row>
        <row r="2458">
          <cell r="B2458" t="str">
            <v>LSPL2082</v>
          </cell>
          <cell r="C2458" t="str">
            <v>511-0502</v>
          </cell>
          <cell r="D2458" t="str">
            <v>MA462 1B</v>
          </cell>
          <cell r="E2458" t="str">
            <v>SW47</v>
          </cell>
          <cell r="F2458">
            <v>15</v>
          </cell>
        </row>
        <row r="2459">
          <cell r="B2459" t="str">
            <v>LSPL2083</v>
          </cell>
          <cell r="C2459" t="str">
            <v>511-0208</v>
          </cell>
          <cell r="D2459" t="str">
            <v>MA462 1B</v>
          </cell>
          <cell r="E2459" t="str">
            <v>SW51</v>
          </cell>
          <cell r="F2459">
            <v>60</v>
          </cell>
          <cell r="G2459">
            <v>96</v>
          </cell>
        </row>
        <row r="2460">
          <cell r="B2460" t="str">
            <v>LSPL2083</v>
          </cell>
          <cell r="C2460" t="str">
            <v>511-0208</v>
          </cell>
          <cell r="D2460" t="str">
            <v>MA462 1B</v>
          </cell>
          <cell r="E2460" t="str">
            <v>SW51</v>
          </cell>
          <cell r="F2460">
            <v>28</v>
          </cell>
        </row>
        <row r="2461">
          <cell r="B2461" t="str">
            <v>LSPL2083</v>
          </cell>
          <cell r="C2461" t="str">
            <v>511-0208</v>
          </cell>
          <cell r="D2461" t="str">
            <v>MA462 1B</v>
          </cell>
          <cell r="E2461" t="str">
            <v>SW51</v>
          </cell>
          <cell r="F2461">
            <v>8</v>
          </cell>
        </row>
        <row r="2462">
          <cell r="B2462" t="str">
            <v>LSPL2084</v>
          </cell>
          <cell r="C2462" t="str">
            <v>511-0203</v>
          </cell>
          <cell r="D2462" t="str">
            <v>MA462 1B</v>
          </cell>
          <cell r="E2462" t="str">
            <v>BW35</v>
          </cell>
          <cell r="F2462">
            <v>62</v>
          </cell>
          <cell r="G2462">
            <v>139</v>
          </cell>
        </row>
        <row r="2463">
          <cell r="B2463" t="str">
            <v>LSPL2084</v>
          </cell>
          <cell r="C2463" t="str">
            <v>511-0203</v>
          </cell>
          <cell r="D2463" t="str">
            <v>MA462 1B</v>
          </cell>
          <cell r="E2463" t="str">
            <v>BW35</v>
          </cell>
          <cell r="F2463">
            <v>68</v>
          </cell>
        </row>
        <row r="2464">
          <cell r="B2464" t="str">
            <v>LSPL2084</v>
          </cell>
          <cell r="C2464" t="str">
            <v>511-0203</v>
          </cell>
          <cell r="D2464" t="str">
            <v>MA462 1B</v>
          </cell>
          <cell r="E2464" t="str">
            <v>BW35</v>
          </cell>
          <cell r="F2464">
            <v>9</v>
          </cell>
        </row>
        <row r="2465">
          <cell r="B2465" t="str">
            <v>LSPL2086</v>
          </cell>
          <cell r="C2465" t="str">
            <v>517-0502</v>
          </cell>
          <cell r="D2465" t="str">
            <v>MA463 1B</v>
          </cell>
          <cell r="E2465" t="str">
            <v>SW47</v>
          </cell>
          <cell r="F2465">
            <v>105</v>
          </cell>
          <cell r="G2465">
            <v>131</v>
          </cell>
        </row>
        <row r="2466">
          <cell r="B2466" t="str">
            <v>LSPL2086</v>
          </cell>
          <cell r="C2466" t="str">
            <v>517-0502</v>
          </cell>
          <cell r="D2466" t="str">
            <v>MA463 1B</v>
          </cell>
          <cell r="E2466" t="str">
            <v>SW47</v>
          </cell>
          <cell r="F2466">
            <v>25</v>
          </cell>
        </row>
        <row r="2467">
          <cell r="B2467" t="str">
            <v>LSPL2086</v>
          </cell>
          <cell r="C2467" t="str">
            <v>517-0502</v>
          </cell>
          <cell r="D2467" t="str">
            <v>MA463 1B</v>
          </cell>
          <cell r="E2467" t="str">
            <v>SW47</v>
          </cell>
          <cell r="F2467">
            <v>1</v>
          </cell>
        </row>
        <row r="2468">
          <cell r="B2468" t="str">
            <v>LSPL2087</v>
          </cell>
          <cell r="C2468" t="str">
            <v>517-0208</v>
          </cell>
          <cell r="D2468" t="str">
            <v>MA463 1B</v>
          </cell>
          <cell r="E2468" t="str">
            <v>SW51</v>
          </cell>
          <cell r="F2468">
            <v>120</v>
          </cell>
          <cell r="G2468">
            <v>145</v>
          </cell>
        </row>
        <row r="2469">
          <cell r="B2469" t="str">
            <v>LSPL2087</v>
          </cell>
          <cell r="C2469" t="str">
            <v>517-0208</v>
          </cell>
          <cell r="D2469" t="str">
            <v>MA463 1B</v>
          </cell>
          <cell r="E2469" t="str">
            <v>SW51</v>
          </cell>
          <cell r="F2469">
            <v>25</v>
          </cell>
        </row>
        <row r="2470">
          <cell r="B2470" t="str">
            <v>LSPL2088</v>
          </cell>
          <cell r="C2470" t="str">
            <v>517-0203</v>
          </cell>
          <cell r="D2470" t="str">
            <v>MA463 1B</v>
          </cell>
          <cell r="E2470" t="str">
            <v>BW35</v>
          </cell>
          <cell r="F2470">
            <v>100</v>
          </cell>
          <cell r="G2470">
            <v>118</v>
          </cell>
        </row>
        <row r="2471">
          <cell r="B2471" t="str">
            <v>LSPL2088</v>
          </cell>
          <cell r="C2471" t="str">
            <v>517-0203</v>
          </cell>
          <cell r="D2471" t="str">
            <v>MA463 1B</v>
          </cell>
          <cell r="E2471" t="str">
            <v>BW35</v>
          </cell>
          <cell r="F2471">
            <v>18</v>
          </cell>
        </row>
        <row r="2472">
          <cell r="B2472" t="str">
            <v>LSPL2089</v>
          </cell>
          <cell r="C2472" t="str">
            <v>517-B100</v>
          </cell>
          <cell r="D2472" t="str">
            <v>MB463 1B</v>
          </cell>
          <cell r="E2472" t="str">
            <v>RW23</v>
          </cell>
          <cell r="F2472">
            <v>76</v>
          </cell>
          <cell r="G2472">
            <v>151</v>
          </cell>
        </row>
        <row r="2473">
          <cell r="B2473" t="str">
            <v>LSPL2089</v>
          </cell>
          <cell r="C2473" t="str">
            <v>517-B100</v>
          </cell>
          <cell r="D2473" t="str">
            <v>MB463 1B</v>
          </cell>
          <cell r="E2473" t="str">
            <v>RW23</v>
          </cell>
          <cell r="F2473">
            <v>12</v>
          </cell>
        </row>
        <row r="2474">
          <cell r="B2474" t="str">
            <v>LSPL2085</v>
          </cell>
          <cell r="C2474" t="str">
            <v>511-B100</v>
          </cell>
          <cell r="D2474" t="str">
            <v>MB462 1B</v>
          </cell>
          <cell r="E2474" t="str">
            <v>RW23</v>
          </cell>
          <cell r="F2474">
            <v>100</v>
          </cell>
          <cell r="G2474">
            <v>173</v>
          </cell>
        </row>
        <row r="2475">
          <cell r="B2475" t="str">
            <v>LSPL2085</v>
          </cell>
          <cell r="C2475" t="str">
            <v>511-B100</v>
          </cell>
          <cell r="D2475" t="str">
            <v>MB462 1B</v>
          </cell>
          <cell r="E2475" t="str">
            <v>RW23</v>
          </cell>
          <cell r="F2475">
            <v>33</v>
          </cell>
        </row>
        <row r="2476">
          <cell r="B2476" t="str">
            <v>LSPL2085</v>
          </cell>
          <cell r="C2476" t="str">
            <v>511-B100</v>
          </cell>
          <cell r="D2476" t="str">
            <v>MB462 1B</v>
          </cell>
          <cell r="E2476" t="str">
            <v>RW23</v>
          </cell>
          <cell r="F2476">
            <v>14</v>
          </cell>
        </row>
        <row r="2477">
          <cell r="B2477" t="str">
            <v>LSPL2081</v>
          </cell>
          <cell r="C2477" t="str">
            <v>506-B100</v>
          </cell>
          <cell r="D2477" t="str">
            <v>MB461 1B</v>
          </cell>
          <cell r="E2477" t="str">
            <v>RW23</v>
          </cell>
          <cell r="F2477">
            <v>420</v>
          </cell>
          <cell r="G2477">
            <v>492</v>
          </cell>
        </row>
        <row r="2478">
          <cell r="B2478" t="str">
            <v>LSPL2081</v>
          </cell>
          <cell r="C2478" t="str">
            <v>506-B100</v>
          </cell>
          <cell r="D2478" t="str">
            <v>MB461 1B</v>
          </cell>
          <cell r="E2478" t="str">
            <v>RW23</v>
          </cell>
          <cell r="F2478">
            <v>27</v>
          </cell>
        </row>
        <row r="2479">
          <cell r="B2479" t="str">
            <v>LSPL2081</v>
          </cell>
          <cell r="C2479" t="str">
            <v>506-B100</v>
          </cell>
          <cell r="D2479" t="str">
            <v>MB461 1B</v>
          </cell>
          <cell r="E2479" t="str">
            <v>RW23</v>
          </cell>
          <cell r="F2479">
            <v>4</v>
          </cell>
        </row>
        <row r="2480">
          <cell r="B2480" t="str">
            <v>LSPL2077</v>
          </cell>
          <cell r="C2480" t="str">
            <v>518-B100</v>
          </cell>
          <cell r="D2480" t="str">
            <v>MB479 0A</v>
          </cell>
          <cell r="E2480" t="str">
            <v>RW23</v>
          </cell>
          <cell r="F2480">
            <v>261</v>
          </cell>
          <cell r="G2480">
            <v>339</v>
          </cell>
        </row>
        <row r="2481">
          <cell r="B2481" t="str">
            <v>LSPL2077</v>
          </cell>
          <cell r="C2481" t="str">
            <v>518-B100</v>
          </cell>
          <cell r="D2481" t="str">
            <v>MB479 0A</v>
          </cell>
          <cell r="E2481" t="str">
            <v>RW23</v>
          </cell>
          <cell r="F2481">
            <v>78</v>
          </cell>
        </row>
        <row r="2483">
          <cell r="B2483" t="str">
            <v>LSANZ4888</v>
          </cell>
          <cell r="C2483" t="str">
            <v>00504-0207</v>
          </cell>
          <cell r="D2483" t="str">
            <v>MA381 1A</v>
          </cell>
          <cell r="E2483" t="str">
            <v>SW58</v>
          </cell>
          <cell r="F2483">
            <v>660</v>
          </cell>
          <cell r="G2483">
            <v>5400</v>
          </cell>
        </row>
        <row r="2484">
          <cell r="B2484" t="str">
            <v>LSANZ4888</v>
          </cell>
          <cell r="C2484" t="str">
            <v>00504-0207</v>
          </cell>
          <cell r="D2484" t="str">
            <v>MA381 1A</v>
          </cell>
          <cell r="E2484" t="str">
            <v>SW58</v>
          </cell>
          <cell r="F2484">
            <v>720</v>
          </cell>
        </row>
        <row r="2485">
          <cell r="B2485" t="str">
            <v>LSANZ4888</v>
          </cell>
          <cell r="C2485" t="str">
            <v>00504-0207</v>
          </cell>
          <cell r="D2485" t="str">
            <v>MA381 1A</v>
          </cell>
          <cell r="E2485" t="str">
            <v>SW58</v>
          </cell>
          <cell r="F2485">
            <v>720</v>
          </cell>
        </row>
        <row r="2486">
          <cell r="B2486" t="str">
            <v>LSANZ4888</v>
          </cell>
          <cell r="C2486" t="str">
            <v>00504-0207</v>
          </cell>
          <cell r="D2486" t="str">
            <v>MA381 1A</v>
          </cell>
          <cell r="E2486" t="str">
            <v>SW58</v>
          </cell>
          <cell r="F2486">
            <v>660</v>
          </cell>
        </row>
        <row r="2487">
          <cell r="B2487" t="str">
            <v>LSANZ4896</v>
          </cell>
          <cell r="C2487" t="str">
            <v>00504-0207</v>
          </cell>
          <cell r="D2487" t="str">
            <v>MA381 1A</v>
          </cell>
          <cell r="E2487" t="str">
            <v>SW58</v>
          </cell>
          <cell r="F2487">
            <v>600</v>
          </cell>
          <cell r="G2487">
            <v>1200</v>
          </cell>
        </row>
        <row r="2488">
          <cell r="B2488" t="str">
            <v>LSANZ4896</v>
          </cell>
          <cell r="C2488" t="str">
            <v>00504-0207</v>
          </cell>
          <cell r="D2488" t="str">
            <v>MA381 1A</v>
          </cell>
          <cell r="E2488" t="str">
            <v>SW58</v>
          </cell>
          <cell r="F2488">
            <v>600</v>
          </cell>
        </row>
        <row r="2489">
          <cell r="B2489" t="str">
            <v>LSANZ4904</v>
          </cell>
          <cell r="C2489" t="str">
            <v>00504-0207</v>
          </cell>
          <cell r="D2489" t="str">
            <v>MA381 1A</v>
          </cell>
          <cell r="E2489" t="str">
            <v>SW58</v>
          </cell>
          <cell r="F2489">
            <v>660</v>
          </cell>
          <cell r="G2489">
            <v>4020</v>
          </cell>
        </row>
        <row r="2490">
          <cell r="B2490" t="str">
            <v>LSANZ4904</v>
          </cell>
          <cell r="C2490" t="str">
            <v>00504-0207</v>
          </cell>
          <cell r="D2490" t="str">
            <v>MA381 1A</v>
          </cell>
          <cell r="E2490" t="str">
            <v>SW58</v>
          </cell>
          <cell r="F2490">
            <v>660</v>
          </cell>
        </row>
        <row r="2491">
          <cell r="B2491" t="str">
            <v>LSANZ4904</v>
          </cell>
          <cell r="C2491" t="str">
            <v>00504-0207</v>
          </cell>
          <cell r="D2491" t="str">
            <v>MA381 1A</v>
          </cell>
          <cell r="E2491" t="str">
            <v>SW58</v>
          </cell>
          <cell r="F2491">
            <v>660</v>
          </cell>
        </row>
        <row r="2492">
          <cell r="B2492" t="str">
            <v>LSANZ4904</v>
          </cell>
          <cell r="C2492" t="str">
            <v>00504-0207</v>
          </cell>
          <cell r="D2492" t="str">
            <v>MA381 1A</v>
          </cell>
          <cell r="E2492" t="str">
            <v>SW58</v>
          </cell>
          <cell r="F2492">
            <v>660</v>
          </cell>
        </row>
        <row r="2493">
          <cell r="B2493" t="str">
            <v>LSANZ4904</v>
          </cell>
          <cell r="C2493" t="str">
            <v>00504-0207</v>
          </cell>
          <cell r="D2493" t="str">
            <v>MA381 1A</v>
          </cell>
          <cell r="E2493" t="str">
            <v>SW58</v>
          </cell>
          <cell r="F2493">
            <v>660</v>
          </cell>
        </row>
        <row r="2494">
          <cell r="B2494" t="str">
            <v>LSANZ4904</v>
          </cell>
          <cell r="C2494" t="str">
            <v>00504-0207</v>
          </cell>
          <cell r="D2494" t="str">
            <v>MA381 1A</v>
          </cell>
          <cell r="E2494" t="str">
            <v>SW58</v>
          </cell>
          <cell r="F2494">
            <v>720</v>
          </cell>
        </row>
        <row r="2495">
          <cell r="B2495" t="str">
            <v>LSANZ4905</v>
          </cell>
          <cell r="C2495" t="str">
            <v>00504-0208</v>
          </cell>
          <cell r="D2495" t="str">
            <v>MA381 1A</v>
          </cell>
          <cell r="E2495" t="str">
            <v>BW43</v>
          </cell>
          <cell r="F2495">
            <v>600</v>
          </cell>
          <cell r="G2495">
            <v>600</v>
          </cell>
        </row>
        <row r="2496">
          <cell r="B2496" t="str">
            <v>LSE5234</v>
          </cell>
          <cell r="C2496" t="str">
            <v>581-06-16</v>
          </cell>
          <cell r="D2496" t="str">
            <v>MA503 0A</v>
          </cell>
          <cell r="E2496" t="str">
            <v>SW49</v>
          </cell>
          <cell r="F2496">
            <v>660</v>
          </cell>
          <cell r="G2496">
            <v>1950</v>
          </cell>
        </row>
        <row r="2497">
          <cell r="B2497" t="str">
            <v>LSE5234</v>
          </cell>
          <cell r="C2497" t="str">
            <v>581-06-16</v>
          </cell>
          <cell r="D2497" t="str">
            <v>MA503 0A</v>
          </cell>
          <cell r="E2497" t="str">
            <v>SW49</v>
          </cell>
          <cell r="F2497">
            <v>660</v>
          </cell>
        </row>
        <row r="2498">
          <cell r="B2498" t="str">
            <v>LSE5234</v>
          </cell>
          <cell r="C2498" t="str">
            <v>581-06-16</v>
          </cell>
          <cell r="D2498" t="str">
            <v>MA503 0A</v>
          </cell>
          <cell r="E2498" t="str">
            <v>SW49</v>
          </cell>
          <cell r="F2498">
            <v>630</v>
          </cell>
        </row>
        <row r="2499">
          <cell r="B2499" t="str">
            <v>LSE5235</v>
          </cell>
          <cell r="C2499" t="str">
            <v>581-06-02</v>
          </cell>
          <cell r="D2499" t="str">
            <v>MA503 0A</v>
          </cell>
          <cell r="E2499" t="str">
            <v>RW32</v>
          </cell>
          <cell r="F2499">
            <v>660</v>
          </cell>
          <cell r="G2499">
            <v>660</v>
          </cell>
        </row>
        <row r="2500">
          <cell r="B2500" t="str">
            <v>LSE5241</v>
          </cell>
          <cell r="C2500" t="str">
            <v>581-06-02</v>
          </cell>
          <cell r="D2500" t="str">
            <v>MA503 0A</v>
          </cell>
          <cell r="E2500" t="str">
            <v>RW32</v>
          </cell>
          <cell r="F2500">
            <v>660</v>
          </cell>
          <cell r="G2500">
            <v>660</v>
          </cell>
        </row>
        <row r="2501">
          <cell r="B2501" t="str">
            <v>LSE5240</v>
          </cell>
          <cell r="C2501" t="str">
            <v>581-06-16</v>
          </cell>
          <cell r="D2501" t="str">
            <v>MA503 0A</v>
          </cell>
          <cell r="E2501" t="str">
            <v>SW49</v>
          </cell>
          <cell r="F2501">
            <v>660</v>
          </cell>
          <cell r="G2501">
            <v>1980</v>
          </cell>
        </row>
        <row r="2502">
          <cell r="B2502" t="str">
            <v>LSE5240</v>
          </cell>
          <cell r="C2502" t="str">
            <v>581-06-16</v>
          </cell>
          <cell r="D2502" t="str">
            <v>MA503 0A</v>
          </cell>
          <cell r="E2502" t="str">
            <v>SW49</v>
          </cell>
          <cell r="F2502">
            <v>660</v>
          </cell>
        </row>
        <row r="2503">
          <cell r="B2503" t="str">
            <v>LSE5240</v>
          </cell>
          <cell r="C2503" t="str">
            <v>581-06-16</v>
          </cell>
          <cell r="D2503" t="str">
            <v>MA503 0A</v>
          </cell>
          <cell r="E2503" t="str">
            <v>SW49</v>
          </cell>
          <cell r="F2503">
            <v>660</v>
          </cell>
        </row>
        <row r="2504">
          <cell r="B2504" t="str">
            <v>LSE5244</v>
          </cell>
          <cell r="C2504" t="str">
            <v>581-06-16</v>
          </cell>
          <cell r="D2504" t="str">
            <v>MA503 0A</v>
          </cell>
          <cell r="E2504" t="str">
            <v>SW49</v>
          </cell>
          <cell r="F2504">
            <v>660</v>
          </cell>
          <cell r="G2504">
            <v>660</v>
          </cell>
        </row>
        <row r="2505">
          <cell r="B2505" t="str">
            <v>LSE5246</v>
          </cell>
          <cell r="C2505" t="str">
            <v>581-06-16</v>
          </cell>
          <cell r="D2505" t="str">
            <v>MA503 0A</v>
          </cell>
          <cell r="E2505" t="str">
            <v>SW49</v>
          </cell>
          <cell r="F2505">
            <v>660</v>
          </cell>
          <cell r="G2505">
            <v>660</v>
          </cell>
        </row>
        <row r="2506">
          <cell r="B2506" t="str">
            <v>LSE5237</v>
          </cell>
          <cell r="C2506" t="str">
            <v>581-06-16</v>
          </cell>
          <cell r="D2506" t="str">
            <v>MA503 0A</v>
          </cell>
          <cell r="E2506" t="str">
            <v>SW49</v>
          </cell>
          <cell r="F2506">
            <v>660</v>
          </cell>
          <cell r="G2506">
            <v>660</v>
          </cell>
        </row>
        <row r="2507">
          <cell r="B2507" t="str">
            <v>LSE5238</v>
          </cell>
          <cell r="C2507" t="str">
            <v>581-06-02</v>
          </cell>
          <cell r="D2507" t="str">
            <v>MA503 0A</v>
          </cell>
          <cell r="E2507" t="str">
            <v>RW32</v>
          </cell>
          <cell r="F2507">
            <v>660</v>
          </cell>
          <cell r="G2507">
            <v>1320</v>
          </cell>
        </row>
        <row r="2508">
          <cell r="B2508" t="str">
            <v>LSE5238</v>
          </cell>
          <cell r="C2508" t="str">
            <v>581-06-02</v>
          </cell>
          <cell r="D2508" t="str">
            <v>MA503 0A</v>
          </cell>
          <cell r="E2508" t="str">
            <v>RW32</v>
          </cell>
          <cell r="F2508">
            <v>660</v>
          </cell>
        </row>
        <row r="2509">
          <cell r="B2509" t="str">
            <v>LSE5231</v>
          </cell>
          <cell r="C2509" t="str">
            <v>581-06-16</v>
          </cell>
          <cell r="D2509" t="str">
            <v>MA503 0A</v>
          </cell>
          <cell r="E2509" t="str">
            <v>SW49</v>
          </cell>
          <cell r="F2509">
            <v>660</v>
          </cell>
          <cell r="G2509">
            <v>660</v>
          </cell>
        </row>
        <row r="2510">
          <cell r="B2510" t="str">
            <v>LSE5247</v>
          </cell>
          <cell r="C2510" t="str">
            <v>521-02-76</v>
          </cell>
          <cell r="D2510" t="str">
            <v>MA362 1A</v>
          </cell>
          <cell r="E2510" t="str">
            <v>SB16</v>
          </cell>
          <cell r="F2510">
            <v>660</v>
          </cell>
          <cell r="G2510">
            <v>1320</v>
          </cell>
        </row>
        <row r="2511">
          <cell r="B2511" t="str">
            <v>LSE5247</v>
          </cell>
          <cell r="C2511" t="str">
            <v>521-02-76</v>
          </cell>
          <cell r="D2511" t="str">
            <v>MA362 1A</v>
          </cell>
          <cell r="E2511" t="str">
            <v>SB16</v>
          </cell>
          <cell r="F2511">
            <v>660</v>
          </cell>
        </row>
        <row r="2512">
          <cell r="B2512" t="str">
            <v>LSANZ4835</v>
          </cell>
          <cell r="C2512" t="str">
            <v>504-02-07</v>
          </cell>
          <cell r="D2512" t="str">
            <v>MA381 1A</v>
          </cell>
          <cell r="E2512" t="str">
            <v>SW58</v>
          </cell>
          <cell r="F2512">
            <v>104</v>
          </cell>
        </row>
        <row r="2513">
          <cell r="B2513" t="str">
            <v>LSE5239</v>
          </cell>
          <cell r="C2513" t="str">
            <v>582-06-16</v>
          </cell>
          <cell r="D2513" t="str">
            <v>MA473 0B</v>
          </cell>
          <cell r="E2513" t="str">
            <v>SW49</v>
          </cell>
          <cell r="F2513">
            <v>660</v>
          </cell>
          <cell r="G2513">
            <v>1320</v>
          </cell>
        </row>
        <row r="2514">
          <cell r="B2514" t="str">
            <v>LSE5239</v>
          </cell>
          <cell r="C2514" t="str">
            <v>582-06-16</v>
          </cell>
          <cell r="D2514" t="str">
            <v>MA473 0B</v>
          </cell>
          <cell r="E2514" t="str">
            <v>SW49</v>
          </cell>
          <cell r="F2514">
            <v>660</v>
          </cell>
        </row>
        <row r="2515">
          <cell r="B2515" t="str">
            <v>LSE5242</v>
          </cell>
          <cell r="C2515" t="str">
            <v>582-06-16</v>
          </cell>
          <cell r="D2515" t="str">
            <v>MA473 0B</v>
          </cell>
          <cell r="E2515" t="str">
            <v>SW49</v>
          </cell>
          <cell r="F2515">
            <v>660</v>
          </cell>
          <cell r="G2515">
            <v>660</v>
          </cell>
        </row>
        <row r="2516">
          <cell r="B2516" t="str">
            <v>LSE5243</v>
          </cell>
          <cell r="C2516" t="str">
            <v>582-06-02</v>
          </cell>
          <cell r="D2516" t="str">
            <v>MA473 0B</v>
          </cell>
          <cell r="E2516" t="str">
            <v>RW32</v>
          </cell>
          <cell r="F2516">
            <v>660</v>
          </cell>
          <cell r="G2516">
            <v>1320</v>
          </cell>
        </row>
        <row r="2517">
          <cell r="B2517" t="str">
            <v>LSE5243</v>
          </cell>
          <cell r="C2517" t="str">
            <v>582-06-02</v>
          </cell>
          <cell r="D2517" t="str">
            <v>MA473 0B</v>
          </cell>
          <cell r="E2517" t="str">
            <v>RW32</v>
          </cell>
          <cell r="F2517">
            <v>660</v>
          </cell>
        </row>
        <row r="2518">
          <cell r="B2518" t="str">
            <v>LSE5245</v>
          </cell>
          <cell r="C2518" t="str">
            <v>582-06-16</v>
          </cell>
          <cell r="D2518" t="str">
            <v>MA473 0B</v>
          </cell>
          <cell r="E2518" t="str">
            <v>SW49</v>
          </cell>
          <cell r="F2518">
            <v>660</v>
          </cell>
          <cell r="G2518">
            <v>660</v>
          </cell>
        </row>
        <row r="2519">
          <cell r="B2519" t="str">
            <v>LSE5257</v>
          </cell>
          <cell r="C2519" t="str">
            <v>582-06-16</v>
          </cell>
          <cell r="D2519" t="str">
            <v>MA473 0B</v>
          </cell>
          <cell r="E2519" t="str">
            <v>SW49</v>
          </cell>
          <cell r="F2519">
            <v>660</v>
          </cell>
          <cell r="G2519">
            <v>2640</v>
          </cell>
        </row>
        <row r="2520">
          <cell r="B2520" t="str">
            <v>LSE5257</v>
          </cell>
          <cell r="C2520" t="str">
            <v>582-06-16</v>
          </cell>
          <cell r="D2520" t="str">
            <v>MA473 0B</v>
          </cell>
          <cell r="E2520" t="str">
            <v>SW49</v>
          </cell>
          <cell r="F2520">
            <v>660</v>
          </cell>
        </row>
        <row r="2521">
          <cell r="B2521" t="str">
            <v>LSE5257</v>
          </cell>
          <cell r="C2521" t="str">
            <v>582-06-16</v>
          </cell>
          <cell r="D2521" t="str">
            <v>MA473 0B</v>
          </cell>
          <cell r="E2521" t="str">
            <v>SW49</v>
          </cell>
          <cell r="F2521">
            <v>660</v>
          </cell>
        </row>
        <row r="2522">
          <cell r="B2522" t="str">
            <v>LSE5257</v>
          </cell>
          <cell r="C2522" t="str">
            <v>582-06-16</v>
          </cell>
          <cell r="D2522" t="str">
            <v>MA473 0B</v>
          </cell>
          <cell r="E2522" t="str">
            <v>SW49</v>
          </cell>
          <cell r="F2522">
            <v>660</v>
          </cell>
        </row>
        <row r="2523">
          <cell r="B2523" t="str">
            <v>LSE5256</v>
          </cell>
          <cell r="C2523" t="str">
            <v>582-06-02</v>
          </cell>
          <cell r="D2523" t="str">
            <v>MA473 0B</v>
          </cell>
          <cell r="E2523" t="str">
            <v>RW32</v>
          </cell>
          <cell r="F2523">
            <v>660</v>
          </cell>
          <cell r="G2523">
            <v>1980</v>
          </cell>
        </row>
        <row r="2524">
          <cell r="B2524" t="str">
            <v>LSE5256</v>
          </cell>
          <cell r="C2524" t="str">
            <v>582-06-02</v>
          </cell>
          <cell r="D2524" t="str">
            <v>MA473 0B</v>
          </cell>
          <cell r="E2524" t="str">
            <v>RW32</v>
          </cell>
          <cell r="F2524">
            <v>660</v>
          </cell>
        </row>
        <row r="2525">
          <cell r="B2525" t="str">
            <v>LSE5256</v>
          </cell>
          <cell r="C2525" t="str">
            <v>582-06-02</v>
          </cell>
          <cell r="D2525" t="str">
            <v>MA473 0B</v>
          </cell>
          <cell r="E2525" t="str">
            <v>RW32</v>
          </cell>
          <cell r="F2525">
            <v>660</v>
          </cell>
        </row>
        <row r="2526">
          <cell r="B2526" t="str">
            <v>LSE5249</v>
          </cell>
          <cell r="C2526" t="str">
            <v>582-06-02</v>
          </cell>
          <cell r="D2526" t="str">
            <v>MA473 0B</v>
          </cell>
          <cell r="E2526" t="str">
            <v>RW32</v>
          </cell>
          <cell r="F2526">
            <v>660</v>
          </cell>
          <cell r="G2526">
            <v>660</v>
          </cell>
        </row>
        <row r="2527">
          <cell r="B2527" t="str">
            <v>LSE5253</v>
          </cell>
          <cell r="C2527" t="str">
            <v>582-06-02</v>
          </cell>
          <cell r="D2527" t="str">
            <v>MA473 0B</v>
          </cell>
          <cell r="E2527" t="str">
            <v>RW32</v>
          </cell>
          <cell r="F2527">
            <v>660</v>
          </cell>
          <cell r="G2527">
            <v>660</v>
          </cell>
        </row>
        <row r="2528">
          <cell r="B2528" t="str">
            <v>LSE5251</v>
          </cell>
          <cell r="C2528" t="str">
            <v>581-06-02</v>
          </cell>
          <cell r="D2528" t="str">
            <v>MA503 0A</v>
          </cell>
          <cell r="E2528" t="str">
            <v>RW32</v>
          </cell>
          <cell r="F2528">
            <v>660</v>
          </cell>
          <cell r="G2528">
            <v>1980</v>
          </cell>
        </row>
        <row r="2529">
          <cell r="B2529" t="str">
            <v>LSE5251</v>
          </cell>
          <cell r="C2529" t="str">
            <v>581-06-02</v>
          </cell>
          <cell r="D2529" t="str">
            <v>MA503 0A</v>
          </cell>
          <cell r="E2529" t="str">
            <v>RW32</v>
          </cell>
          <cell r="F2529">
            <v>660</v>
          </cell>
        </row>
        <row r="2530">
          <cell r="B2530" t="str">
            <v>LSE5251</v>
          </cell>
          <cell r="C2530" t="str">
            <v>581-06-02</v>
          </cell>
          <cell r="D2530" t="str">
            <v>MA503 0A</v>
          </cell>
          <cell r="E2530" t="str">
            <v>RW32</v>
          </cell>
          <cell r="F2530">
            <v>660</v>
          </cell>
        </row>
        <row r="2531">
          <cell r="B2531" t="str">
            <v>LSE5252</v>
          </cell>
          <cell r="C2531" t="str">
            <v>581-06-16</v>
          </cell>
          <cell r="D2531" t="str">
            <v>MA503 0A</v>
          </cell>
          <cell r="E2531" t="str">
            <v>SW49</v>
          </cell>
          <cell r="F2531">
            <v>660</v>
          </cell>
          <cell r="G2531">
            <v>660</v>
          </cell>
        </row>
        <row r="2532">
          <cell r="B2532" t="str">
            <v>LSE5260</v>
          </cell>
          <cell r="C2532" t="str">
            <v>581-06-16</v>
          </cell>
          <cell r="D2532" t="str">
            <v>MA503 0A</v>
          </cell>
          <cell r="E2532" t="str">
            <v>SW49</v>
          </cell>
          <cell r="F2532">
            <v>660</v>
          </cell>
          <cell r="G2532">
            <v>660</v>
          </cell>
        </row>
        <row r="2533">
          <cell r="B2533" t="str">
            <v>LSE5262</v>
          </cell>
          <cell r="C2533" t="str">
            <v>581-06-16</v>
          </cell>
          <cell r="D2533" t="str">
            <v>MA503 0A</v>
          </cell>
          <cell r="E2533" t="str">
            <v>SW49</v>
          </cell>
          <cell r="F2533">
            <v>660</v>
          </cell>
          <cell r="G2533">
            <v>660</v>
          </cell>
        </row>
        <row r="2534">
          <cell r="B2534" t="str">
            <v>LSE5255</v>
          </cell>
          <cell r="C2534" t="str">
            <v>581-06-16</v>
          </cell>
          <cell r="D2534" t="str">
            <v>MA503 0A</v>
          </cell>
          <cell r="E2534" t="str">
            <v>SW49</v>
          </cell>
          <cell r="F2534">
            <v>660</v>
          </cell>
          <cell r="G2534">
            <v>660</v>
          </cell>
        </row>
        <row r="2535">
          <cell r="B2535" t="str">
            <v>LSE5254</v>
          </cell>
          <cell r="C2535" t="str">
            <v>581-06-02</v>
          </cell>
          <cell r="D2535" t="str">
            <v>MA503 0A</v>
          </cell>
          <cell r="E2535" t="str">
            <v>RW32</v>
          </cell>
          <cell r="F2535">
            <v>660</v>
          </cell>
          <cell r="G2535">
            <v>660</v>
          </cell>
        </row>
        <row r="2536">
          <cell r="B2536" t="str">
            <v>LSE5261</v>
          </cell>
          <cell r="C2536" t="str">
            <v>521-02-76</v>
          </cell>
          <cell r="D2536" t="str">
            <v>MA362 1A</v>
          </cell>
          <cell r="E2536" t="str">
            <v>SB16</v>
          </cell>
          <cell r="F2536">
            <v>660</v>
          </cell>
          <cell r="G2536">
            <v>1320</v>
          </cell>
        </row>
        <row r="2537">
          <cell r="B2537" t="str">
            <v>LSE5261</v>
          </cell>
          <cell r="C2537" t="str">
            <v>521-02-76</v>
          </cell>
          <cell r="D2537" t="str">
            <v>MA362 1A</v>
          </cell>
          <cell r="E2537" t="str">
            <v>SB16</v>
          </cell>
          <cell r="F2537">
            <v>660</v>
          </cell>
        </row>
        <row r="2538">
          <cell r="B2538" t="str">
            <v>LSE5248</v>
          </cell>
          <cell r="C2538" t="str">
            <v>521-02-16</v>
          </cell>
          <cell r="D2538" t="str">
            <v>MA362 1A</v>
          </cell>
          <cell r="E2538" t="str">
            <v>SW39</v>
          </cell>
          <cell r="F2538">
            <v>660</v>
          </cell>
          <cell r="G2538">
            <v>660</v>
          </cell>
        </row>
        <row r="2539">
          <cell r="B2539" t="str">
            <v>LSE5259</v>
          </cell>
          <cell r="C2539" t="str">
            <v>521-02-16</v>
          </cell>
          <cell r="D2539" t="str">
            <v>MA362 1A</v>
          </cell>
          <cell r="E2539" t="str">
            <v>SW39</v>
          </cell>
          <cell r="F2539">
            <v>660</v>
          </cell>
          <cell r="G2539">
            <v>660</v>
          </cell>
        </row>
        <row r="2540">
          <cell r="B2540" t="str">
            <v>LSE5258</v>
          </cell>
          <cell r="C2540" t="str">
            <v>521-02-02</v>
          </cell>
          <cell r="D2540" t="str">
            <v>MA362 1A</v>
          </cell>
          <cell r="E2540" t="str">
            <v>RW20</v>
          </cell>
          <cell r="F2540">
            <v>660</v>
          </cell>
          <cell r="G2540">
            <v>660</v>
          </cell>
        </row>
        <row r="2542">
          <cell r="B2542" t="str">
            <v>MUS2050</v>
          </cell>
          <cell r="C2542" t="str">
            <v>Bootcut 3173</v>
          </cell>
          <cell r="D2542" t="str">
            <v>MA506 0A</v>
          </cell>
          <cell r="E2542" t="str">
            <v>SP06</v>
          </cell>
          <cell r="F2542">
            <v>600</v>
          </cell>
          <cell r="G2542">
            <v>8093</v>
          </cell>
        </row>
        <row r="2543">
          <cell r="B2543" t="str">
            <v>MUS2050</v>
          </cell>
          <cell r="C2543" t="str">
            <v>Bootcut 3173</v>
          </cell>
          <cell r="D2543" t="str">
            <v>MA506 0A</v>
          </cell>
          <cell r="E2543" t="str">
            <v>SP06</v>
          </cell>
          <cell r="F2543">
            <v>600</v>
          </cell>
        </row>
        <row r="2544">
          <cell r="B2544" t="str">
            <v>MUS2054</v>
          </cell>
          <cell r="C2544" t="str">
            <v>111/715/000</v>
          </cell>
          <cell r="D2544" t="str">
            <v>MA444 0A</v>
          </cell>
          <cell r="E2544" t="str">
            <v>SW44</v>
          </cell>
          <cell r="F2544">
            <v>589</v>
          </cell>
          <cell r="G2544">
            <v>795</v>
          </cell>
        </row>
        <row r="2545">
          <cell r="B2545" t="str">
            <v>MUS2054</v>
          </cell>
          <cell r="C2545" t="str">
            <v>111/715/000</v>
          </cell>
          <cell r="D2545" t="str">
            <v>MA444 0A</v>
          </cell>
          <cell r="E2545" t="str">
            <v>SW44</v>
          </cell>
          <cell r="F2545">
            <v>80</v>
          </cell>
        </row>
        <row r="2546">
          <cell r="B2546" t="str">
            <v>MUS2054</v>
          </cell>
          <cell r="C2546" t="str">
            <v>111/715/000</v>
          </cell>
          <cell r="D2546" t="str">
            <v>MA444 0A</v>
          </cell>
          <cell r="E2546" t="str">
            <v>SW44</v>
          </cell>
          <cell r="F2546">
            <v>120</v>
          </cell>
        </row>
        <row r="2547">
          <cell r="B2547" t="str">
            <v>MUS2054</v>
          </cell>
          <cell r="C2547" t="str">
            <v>111/715/000</v>
          </cell>
          <cell r="D2547" t="str">
            <v>MA444 0A</v>
          </cell>
          <cell r="E2547" t="str">
            <v>SW44</v>
          </cell>
          <cell r="F2547">
            <v>6</v>
          </cell>
        </row>
        <row r="2548">
          <cell r="B2548" t="str">
            <v>MUS2051</v>
          </cell>
          <cell r="C2548" t="str">
            <v>Bell Bottom 520</v>
          </cell>
          <cell r="D2548" t="str">
            <v>WA507 0A</v>
          </cell>
          <cell r="E2548" t="str">
            <v>SP06</v>
          </cell>
          <cell r="F2548">
            <v>660</v>
          </cell>
          <cell r="G2548">
            <v>7282</v>
          </cell>
        </row>
        <row r="2549">
          <cell r="B2549" t="str">
            <v>MUS2051</v>
          </cell>
          <cell r="C2549" t="str">
            <v>Bell Bottom 520</v>
          </cell>
          <cell r="D2549" t="str">
            <v>WA507 0A</v>
          </cell>
          <cell r="E2549" t="str">
            <v>SP06</v>
          </cell>
          <cell r="F2549">
            <v>660</v>
          </cell>
        </row>
        <row r="2550">
          <cell r="B2550" t="str">
            <v>MUS2051</v>
          </cell>
          <cell r="C2550" t="str">
            <v>Bell Bottom 520</v>
          </cell>
          <cell r="D2550" t="str">
            <v>WA507 0A</v>
          </cell>
          <cell r="E2550" t="str">
            <v>SP06</v>
          </cell>
          <cell r="F2550">
            <v>660</v>
          </cell>
        </row>
        <row r="2551">
          <cell r="B2551" t="str">
            <v>MUS2051</v>
          </cell>
          <cell r="C2551" t="str">
            <v>Bell Bottom 520</v>
          </cell>
          <cell r="D2551" t="str">
            <v>WA507 0A</v>
          </cell>
          <cell r="E2551" t="str">
            <v>SP06</v>
          </cell>
          <cell r="F2551">
            <v>660</v>
          </cell>
        </row>
        <row r="2552">
          <cell r="B2552" t="str">
            <v>MUS2051</v>
          </cell>
          <cell r="C2552" t="str">
            <v>Bell Bottom 520</v>
          </cell>
          <cell r="D2552" t="str">
            <v>WA507 0A</v>
          </cell>
          <cell r="E2552" t="str">
            <v>SP06</v>
          </cell>
          <cell r="F2552">
            <v>660</v>
          </cell>
        </row>
        <row r="2553">
          <cell r="B2553" t="str">
            <v>MUS2051</v>
          </cell>
          <cell r="C2553" t="str">
            <v>Bell Bottom 520</v>
          </cell>
          <cell r="D2553" t="str">
            <v>WA507 0A</v>
          </cell>
          <cell r="E2553" t="str">
            <v>SP06</v>
          </cell>
          <cell r="F2553">
            <v>660</v>
          </cell>
        </row>
        <row r="2554">
          <cell r="B2554" t="str">
            <v>MUS2051</v>
          </cell>
          <cell r="C2554" t="str">
            <v>Bell Bottom 520</v>
          </cell>
          <cell r="D2554" t="str">
            <v>WA507 0A</v>
          </cell>
          <cell r="E2554" t="str">
            <v>SP06</v>
          </cell>
          <cell r="F2554">
            <v>600</v>
          </cell>
        </row>
        <row r="2555">
          <cell r="B2555" t="str">
            <v>MUS2051</v>
          </cell>
          <cell r="C2555" t="str">
            <v>Bell Bottom 520</v>
          </cell>
          <cell r="D2555" t="str">
            <v>WA507 0A</v>
          </cell>
          <cell r="E2555" t="str">
            <v>SP06</v>
          </cell>
          <cell r="F2555">
            <v>600</v>
          </cell>
        </row>
        <row r="2556">
          <cell r="B2556" t="str">
            <v>MUS2051</v>
          </cell>
          <cell r="C2556" t="str">
            <v>Bell Bottom 520</v>
          </cell>
          <cell r="D2556" t="str">
            <v>WA507 0A</v>
          </cell>
          <cell r="E2556" t="str">
            <v>SP06</v>
          </cell>
          <cell r="F2556">
            <v>480</v>
          </cell>
        </row>
        <row r="2557">
          <cell r="B2557" t="str">
            <v>MUS2051</v>
          </cell>
          <cell r="C2557" t="str">
            <v>Bell Bottom 520</v>
          </cell>
          <cell r="D2557" t="str">
            <v>WA507 0A</v>
          </cell>
          <cell r="E2557" t="str">
            <v>SP06</v>
          </cell>
          <cell r="F2557">
            <v>480</v>
          </cell>
        </row>
        <row r="2558">
          <cell r="B2558" t="str">
            <v>MUS2051</v>
          </cell>
          <cell r="C2558" t="str">
            <v>Bell Bottom 520</v>
          </cell>
          <cell r="D2558" t="str">
            <v>WA507 0A</v>
          </cell>
          <cell r="E2558" t="str">
            <v>SP06</v>
          </cell>
          <cell r="F2558">
            <v>682</v>
          </cell>
        </row>
        <row r="2559">
          <cell r="B2559" t="str">
            <v>MUS2051</v>
          </cell>
          <cell r="C2559" t="str">
            <v>Bell Bottom 520</v>
          </cell>
          <cell r="D2559" t="str">
            <v>WA507 0A</v>
          </cell>
          <cell r="E2559" t="str">
            <v>SP06</v>
          </cell>
          <cell r="F2559">
            <v>210</v>
          </cell>
        </row>
        <row r="2560">
          <cell r="B2560" t="str">
            <v>MUS2051</v>
          </cell>
          <cell r="C2560" t="str">
            <v>Bell Bottom 520</v>
          </cell>
          <cell r="D2560" t="str">
            <v>WA507 0A</v>
          </cell>
          <cell r="E2560" t="str">
            <v>SP06</v>
          </cell>
          <cell r="F2560">
            <v>130</v>
          </cell>
        </row>
        <row r="2561">
          <cell r="B2561" t="str">
            <v>MUS2051</v>
          </cell>
          <cell r="C2561" t="str">
            <v>Bell Bottom 520</v>
          </cell>
          <cell r="D2561" t="str">
            <v>WA507 0A</v>
          </cell>
          <cell r="E2561" t="str">
            <v>SP06</v>
          </cell>
          <cell r="F2561">
            <v>140</v>
          </cell>
        </row>
        <row r="2562">
          <cell r="B2562" t="str">
            <v>LSE5281</v>
          </cell>
          <cell r="C2562" t="str">
            <v>521-02-02</v>
          </cell>
          <cell r="D2562" t="str">
            <v>MA362 1A</v>
          </cell>
          <cell r="E2562" t="str">
            <v>RW20</v>
          </cell>
          <cell r="F2562">
            <v>660</v>
          </cell>
          <cell r="G2562">
            <v>1320</v>
          </cell>
        </row>
        <row r="2563">
          <cell r="B2563" t="str">
            <v>LSE5281</v>
          </cell>
          <cell r="C2563" t="str">
            <v>521-02-02</v>
          </cell>
          <cell r="D2563" t="str">
            <v>MA362 1A</v>
          </cell>
          <cell r="E2563" t="str">
            <v>RW20</v>
          </cell>
          <cell r="F2563">
            <v>660</v>
          </cell>
        </row>
        <row r="2564">
          <cell r="B2564" t="str">
            <v>LSE5271</v>
          </cell>
          <cell r="C2564" t="str">
            <v>521-02-16</v>
          </cell>
          <cell r="D2564" t="str">
            <v>MA362 1A</v>
          </cell>
          <cell r="E2564" t="str">
            <v>SW39</v>
          </cell>
          <cell r="F2564">
            <v>660</v>
          </cell>
          <cell r="G2564">
            <v>660</v>
          </cell>
        </row>
        <row r="2565">
          <cell r="B2565" t="str">
            <v>LSE5286</v>
          </cell>
          <cell r="C2565" t="str">
            <v>521-02-76</v>
          </cell>
          <cell r="D2565" t="str">
            <v>MA362 1A</v>
          </cell>
          <cell r="E2565" t="str">
            <v>SB16</v>
          </cell>
          <cell r="F2565">
            <v>660</v>
          </cell>
          <cell r="G2565">
            <v>660</v>
          </cell>
        </row>
        <row r="2566">
          <cell r="B2566" t="str">
            <v>LSE5285</v>
          </cell>
          <cell r="C2566" t="str">
            <v>521-02-76</v>
          </cell>
          <cell r="D2566" t="str">
            <v>MA362 1A</v>
          </cell>
          <cell r="E2566" t="str">
            <v>SB16</v>
          </cell>
          <cell r="F2566">
            <v>660</v>
          </cell>
          <cell r="G2566">
            <v>1320</v>
          </cell>
        </row>
        <row r="2567">
          <cell r="B2567" t="str">
            <v>LSE5285</v>
          </cell>
          <cell r="C2567" t="str">
            <v>521-02-76</v>
          </cell>
          <cell r="D2567" t="str">
            <v>MA362 1A</v>
          </cell>
          <cell r="E2567" t="str">
            <v>SB16</v>
          </cell>
          <cell r="F2567">
            <v>660</v>
          </cell>
        </row>
        <row r="2568">
          <cell r="B2568" t="str">
            <v>LSE5264</v>
          </cell>
          <cell r="C2568" t="str">
            <v>581-06-02</v>
          </cell>
          <cell r="D2568" t="str">
            <v>MA503 0A</v>
          </cell>
          <cell r="E2568" t="str">
            <v>RW32</v>
          </cell>
          <cell r="F2568">
            <v>660</v>
          </cell>
          <cell r="G2568">
            <v>1320</v>
          </cell>
        </row>
        <row r="2569">
          <cell r="B2569" t="str">
            <v>LSE5264</v>
          </cell>
          <cell r="C2569" t="str">
            <v>581-06-02</v>
          </cell>
          <cell r="D2569" t="str">
            <v>MA503 0A</v>
          </cell>
          <cell r="E2569" t="str">
            <v>RW32</v>
          </cell>
          <cell r="F2569">
            <v>660</v>
          </cell>
        </row>
        <row r="2570">
          <cell r="B2570" t="str">
            <v>LSE5263</v>
          </cell>
          <cell r="C2570" t="str">
            <v>581-06-16</v>
          </cell>
          <cell r="D2570" t="str">
            <v>MA503 0A</v>
          </cell>
          <cell r="E2570" t="str">
            <v>SW49</v>
          </cell>
          <cell r="F2570">
            <v>660</v>
          </cell>
          <cell r="G2570">
            <v>1320</v>
          </cell>
        </row>
        <row r="2571">
          <cell r="B2571" t="str">
            <v>LSE5263</v>
          </cell>
          <cell r="C2571" t="str">
            <v>581-06-16</v>
          </cell>
          <cell r="D2571" t="str">
            <v>MA503 0A</v>
          </cell>
          <cell r="E2571" t="str">
            <v>SW49</v>
          </cell>
          <cell r="F2571">
            <v>660</v>
          </cell>
        </row>
        <row r="2573">
          <cell r="B2573" t="str">
            <v>LSE5215</v>
          </cell>
          <cell r="C2573" t="str">
            <v>70570-0602</v>
          </cell>
          <cell r="D2573" t="str">
            <v>JA508 0A</v>
          </cell>
          <cell r="E2573" t="str">
            <v>RW32</v>
          </cell>
          <cell r="F2573">
            <v>64</v>
          </cell>
        </row>
        <row r="2574">
          <cell r="B2574" t="str">
            <v>LSE5216</v>
          </cell>
          <cell r="C2574" t="str">
            <v>70570-0602</v>
          </cell>
          <cell r="D2574" t="str">
            <v>JA508 0A</v>
          </cell>
          <cell r="E2574" t="str">
            <v>RW32</v>
          </cell>
          <cell r="F2574">
            <v>240</v>
          </cell>
          <cell r="G2574">
            <v>1352</v>
          </cell>
        </row>
        <row r="2575">
          <cell r="B2575" t="str">
            <v>LSE5216</v>
          </cell>
          <cell r="C2575" t="str">
            <v>70570-0602</v>
          </cell>
          <cell r="D2575" t="str">
            <v>JA508 0A</v>
          </cell>
          <cell r="E2575" t="str">
            <v>RW32</v>
          </cell>
          <cell r="F2575">
            <v>240</v>
          </cell>
        </row>
        <row r="2576">
          <cell r="B2576" t="str">
            <v>LSE5216</v>
          </cell>
          <cell r="C2576" t="str">
            <v>70570-0602</v>
          </cell>
          <cell r="D2576" t="str">
            <v>JA508 0A</v>
          </cell>
          <cell r="E2576" t="str">
            <v>RW32</v>
          </cell>
          <cell r="F2576">
            <v>240</v>
          </cell>
        </row>
        <row r="2577">
          <cell r="B2577" t="str">
            <v>LSE5216</v>
          </cell>
          <cell r="C2577" t="str">
            <v>70570-0602</v>
          </cell>
          <cell r="D2577" t="str">
            <v>JA508 0A</v>
          </cell>
          <cell r="E2577" t="str">
            <v>RW32</v>
          </cell>
          <cell r="F2577">
            <v>256</v>
          </cell>
        </row>
        <row r="2578">
          <cell r="B2578" t="str">
            <v>LSE5216</v>
          </cell>
          <cell r="C2578" t="str">
            <v>70570-0602</v>
          </cell>
          <cell r="D2578" t="str">
            <v>JA508 0A</v>
          </cell>
          <cell r="E2578" t="str">
            <v>RW32</v>
          </cell>
          <cell r="F2578">
            <v>256</v>
          </cell>
        </row>
        <row r="2579">
          <cell r="B2579" t="str">
            <v>LSE5216</v>
          </cell>
          <cell r="C2579" t="str">
            <v>70570-0602</v>
          </cell>
          <cell r="D2579" t="str">
            <v>JA508 0A</v>
          </cell>
          <cell r="E2579" t="str">
            <v>RW32</v>
          </cell>
          <cell r="F2579">
            <v>120</v>
          </cell>
        </row>
        <row r="2580">
          <cell r="B2580" t="str">
            <v>LSE5214</v>
          </cell>
          <cell r="C2580" t="str">
            <v>70570-0616</v>
          </cell>
          <cell r="D2580" t="str">
            <v>JA508 0A</v>
          </cell>
          <cell r="E2580" t="str">
            <v>SW49</v>
          </cell>
          <cell r="F2580">
            <v>240</v>
          </cell>
          <cell r="G2580">
            <v>1296</v>
          </cell>
        </row>
        <row r="2581">
          <cell r="B2581" t="str">
            <v>LSE5214</v>
          </cell>
          <cell r="C2581" t="str">
            <v>70570-0616</v>
          </cell>
          <cell r="D2581" t="str">
            <v>JA508 0A</v>
          </cell>
          <cell r="E2581" t="str">
            <v>SW49</v>
          </cell>
          <cell r="F2581">
            <v>256</v>
          </cell>
        </row>
        <row r="2582">
          <cell r="B2582" t="str">
            <v>LSE5214</v>
          </cell>
          <cell r="C2582" t="str">
            <v>70570-0616</v>
          </cell>
          <cell r="D2582" t="str">
            <v>JA508 0A</v>
          </cell>
          <cell r="E2582" t="str">
            <v>SW49</v>
          </cell>
          <cell r="F2582">
            <v>256</v>
          </cell>
        </row>
        <row r="2583">
          <cell r="B2583" t="str">
            <v>LSE5214</v>
          </cell>
          <cell r="C2583" t="str">
            <v>70570-0616</v>
          </cell>
          <cell r="D2583" t="str">
            <v>JA508 0A</v>
          </cell>
          <cell r="E2583" t="str">
            <v>SW49</v>
          </cell>
          <cell r="F2583">
            <v>240</v>
          </cell>
        </row>
        <row r="2584">
          <cell r="B2584" t="str">
            <v>LSE5214</v>
          </cell>
          <cell r="C2584" t="str">
            <v>70570-0616</v>
          </cell>
          <cell r="D2584" t="str">
            <v>JA508 0A</v>
          </cell>
          <cell r="E2584" t="str">
            <v>SW49</v>
          </cell>
          <cell r="F2584">
            <v>240</v>
          </cell>
        </row>
        <row r="2585">
          <cell r="B2585" t="str">
            <v>LSE5214</v>
          </cell>
          <cell r="C2585" t="str">
            <v>70570-0616</v>
          </cell>
          <cell r="D2585" t="str">
            <v>JA508 0A</v>
          </cell>
          <cell r="E2585" t="str">
            <v>SW49</v>
          </cell>
          <cell r="F2585">
            <v>64</v>
          </cell>
        </row>
        <row r="2586">
          <cell r="B2586" t="str">
            <v>LSE5217</v>
          </cell>
          <cell r="C2586" t="str">
            <v>70570-0616</v>
          </cell>
          <cell r="D2586" t="str">
            <v>JA508 0A</v>
          </cell>
          <cell r="E2586" t="str">
            <v>SW49</v>
          </cell>
          <cell r="F2586">
            <v>240</v>
          </cell>
          <cell r="G2586">
            <v>736</v>
          </cell>
        </row>
        <row r="2587">
          <cell r="B2587" t="str">
            <v>LSE5217</v>
          </cell>
          <cell r="C2587" t="str">
            <v>70570-0616</v>
          </cell>
          <cell r="D2587" t="str">
            <v>JA508 0A</v>
          </cell>
          <cell r="E2587" t="str">
            <v>SW49</v>
          </cell>
          <cell r="F2587">
            <v>240</v>
          </cell>
        </row>
        <row r="2588">
          <cell r="B2588" t="str">
            <v>LSE5217</v>
          </cell>
          <cell r="C2588" t="str">
            <v>70570-0616</v>
          </cell>
          <cell r="D2588" t="str">
            <v>JA508 0A</v>
          </cell>
          <cell r="E2588" t="str">
            <v>SW49</v>
          </cell>
          <cell r="F2588">
            <v>192</v>
          </cell>
        </row>
        <row r="2589">
          <cell r="B2589" t="str">
            <v>LSE5217</v>
          </cell>
          <cell r="C2589" t="str">
            <v>70570-0616</v>
          </cell>
          <cell r="D2589" t="str">
            <v>JA508 0A</v>
          </cell>
          <cell r="E2589" t="str">
            <v>SW49</v>
          </cell>
          <cell r="F2589">
            <v>64</v>
          </cell>
        </row>
        <row r="2590">
          <cell r="B2590" t="str">
            <v>LSE5218</v>
          </cell>
          <cell r="C2590" t="str">
            <v>70570-0602</v>
          </cell>
          <cell r="D2590" t="str">
            <v>JA508 0A</v>
          </cell>
          <cell r="E2590" t="str">
            <v>RW32</v>
          </cell>
          <cell r="F2590">
            <v>240</v>
          </cell>
          <cell r="G2590">
            <v>736</v>
          </cell>
        </row>
        <row r="2591">
          <cell r="B2591" t="str">
            <v>LSE5218</v>
          </cell>
          <cell r="C2591" t="str">
            <v>70570-0602</v>
          </cell>
          <cell r="D2591" t="str">
            <v>JA508 0A</v>
          </cell>
          <cell r="E2591" t="str">
            <v>RW32</v>
          </cell>
          <cell r="F2591">
            <v>256</v>
          </cell>
        </row>
        <row r="2592">
          <cell r="B2592" t="str">
            <v>LSE5218</v>
          </cell>
          <cell r="C2592" t="str">
            <v>70570-0602</v>
          </cell>
          <cell r="D2592" t="str">
            <v>JA508 0A</v>
          </cell>
          <cell r="E2592" t="str">
            <v>RW32</v>
          </cell>
          <cell r="F2592">
            <v>240</v>
          </cell>
        </row>
        <row r="2594">
          <cell r="B2594" t="str">
            <v>LSE5278</v>
          </cell>
          <cell r="C2594" t="str">
            <v>581-06-02</v>
          </cell>
          <cell r="D2594" t="str">
            <v>MA503 0A</v>
          </cell>
          <cell r="E2594" t="str">
            <v>RW32</v>
          </cell>
          <cell r="F2594">
            <v>660</v>
          </cell>
          <cell r="G2594">
            <v>660</v>
          </cell>
        </row>
        <row r="2595">
          <cell r="B2595" t="str">
            <v>LSE5268</v>
          </cell>
          <cell r="C2595" t="str">
            <v>581-06-02</v>
          </cell>
          <cell r="D2595" t="str">
            <v>MA503 0A</v>
          </cell>
          <cell r="E2595" t="str">
            <v>RW32</v>
          </cell>
          <cell r="F2595">
            <v>660</v>
          </cell>
          <cell r="G2595">
            <v>2970</v>
          </cell>
        </row>
        <row r="2596">
          <cell r="B2596" t="str">
            <v>LSE5268</v>
          </cell>
          <cell r="C2596" t="str">
            <v>581-06-02</v>
          </cell>
          <cell r="D2596" t="str">
            <v>MA503 0A</v>
          </cell>
          <cell r="E2596" t="str">
            <v>RW32</v>
          </cell>
          <cell r="F2596">
            <v>660</v>
          </cell>
        </row>
        <row r="2597">
          <cell r="B2597" t="str">
            <v>LSE5268</v>
          </cell>
          <cell r="C2597" t="str">
            <v>581-06-02</v>
          </cell>
          <cell r="D2597" t="str">
            <v>MA503 0A</v>
          </cell>
          <cell r="E2597" t="str">
            <v>RW32</v>
          </cell>
          <cell r="F2597">
            <v>660</v>
          </cell>
        </row>
        <row r="2598">
          <cell r="B2598" t="str">
            <v>LSE5268</v>
          </cell>
          <cell r="C2598" t="str">
            <v>581-06-02</v>
          </cell>
          <cell r="D2598" t="str">
            <v>MA503 0A</v>
          </cell>
          <cell r="E2598" t="str">
            <v>RW32</v>
          </cell>
          <cell r="F2598">
            <v>660</v>
          </cell>
        </row>
        <row r="2599">
          <cell r="B2599" t="str">
            <v>LSE5268</v>
          </cell>
          <cell r="C2599" t="str">
            <v>581-06-02</v>
          </cell>
          <cell r="D2599" t="str">
            <v>MA503 0A</v>
          </cell>
          <cell r="E2599" t="str">
            <v>RW32</v>
          </cell>
          <cell r="F2599">
            <v>330</v>
          </cell>
        </row>
        <row r="2600">
          <cell r="B2600" t="str">
            <v>LSE5267</v>
          </cell>
          <cell r="C2600" t="str">
            <v>581-06-16</v>
          </cell>
          <cell r="D2600" t="str">
            <v>MA503 0A</v>
          </cell>
          <cell r="E2600" t="str">
            <v>SW49</v>
          </cell>
          <cell r="F2600">
            <v>660</v>
          </cell>
          <cell r="G2600">
            <v>3960</v>
          </cell>
        </row>
        <row r="2601">
          <cell r="B2601" t="str">
            <v>LSE5267</v>
          </cell>
          <cell r="C2601" t="str">
            <v>581-06-16</v>
          </cell>
          <cell r="D2601" t="str">
            <v>MA503 0A</v>
          </cell>
          <cell r="E2601" t="str">
            <v>SW49</v>
          </cell>
          <cell r="F2601">
            <v>660</v>
          </cell>
        </row>
        <row r="2602">
          <cell r="B2602" t="str">
            <v>LSE5267</v>
          </cell>
          <cell r="C2602" t="str">
            <v>581-06-16</v>
          </cell>
          <cell r="D2602" t="str">
            <v>MA503 0A</v>
          </cell>
          <cell r="E2602" t="str">
            <v>SW49</v>
          </cell>
          <cell r="F2602">
            <v>660</v>
          </cell>
        </row>
        <row r="2603">
          <cell r="B2603" t="str">
            <v>LSE5267</v>
          </cell>
          <cell r="C2603" t="str">
            <v>581-06-16</v>
          </cell>
          <cell r="D2603" t="str">
            <v>MA503 0A</v>
          </cell>
          <cell r="E2603" t="str">
            <v>SW49</v>
          </cell>
          <cell r="F2603">
            <v>660</v>
          </cell>
        </row>
        <row r="2604">
          <cell r="B2604" t="str">
            <v>LSE5267</v>
          </cell>
          <cell r="C2604" t="str">
            <v>581-06-16</v>
          </cell>
          <cell r="D2604" t="str">
            <v>MA503 0A</v>
          </cell>
          <cell r="E2604" t="str">
            <v>SW49</v>
          </cell>
          <cell r="F2604">
            <v>660</v>
          </cell>
        </row>
        <row r="2605">
          <cell r="B2605" t="str">
            <v>LSE5267</v>
          </cell>
          <cell r="C2605" t="str">
            <v>581-06-16</v>
          </cell>
          <cell r="D2605" t="str">
            <v>MA503 0A</v>
          </cell>
          <cell r="E2605" t="str">
            <v>SW49</v>
          </cell>
          <cell r="F2605">
            <v>660</v>
          </cell>
        </row>
        <row r="2606">
          <cell r="B2606" t="str">
            <v>LSE5282</v>
          </cell>
          <cell r="C2606" t="str">
            <v>581-06-16</v>
          </cell>
          <cell r="D2606" t="str">
            <v>MA503 0A</v>
          </cell>
          <cell r="E2606" t="str">
            <v>SW49</v>
          </cell>
          <cell r="F2606">
            <v>660</v>
          </cell>
          <cell r="G2606">
            <v>2640</v>
          </cell>
        </row>
        <row r="2607">
          <cell r="B2607" t="str">
            <v>LSE5282</v>
          </cell>
          <cell r="C2607" t="str">
            <v>581-06-16</v>
          </cell>
          <cell r="D2607" t="str">
            <v>MA503 0A</v>
          </cell>
          <cell r="E2607" t="str">
            <v>SW49</v>
          </cell>
          <cell r="F2607">
            <v>660</v>
          </cell>
        </row>
        <row r="2608">
          <cell r="B2608" t="str">
            <v>LSE5282</v>
          </cell>
          <cell r="C2608" t="str">
            <v>581-06-16</v>
          </cell>
          <cell r="D2608" t="str">
            <v>MA503 0A</v>
          </cell>
          <cell r="E2608" t="str">
            <v>SW49</v>
          </cell>
          <cell r="F2608">
            <v>660</v>
          </cell>
        </row>
        <row r="2609">
          <cell r="B2609" t="str">
            <v>LSE5282</v>
          </cell>
          <cell r="C2609" t="str">
            <v>581-06-16</v>
          </cell>
          <cell r="D2609" t="str">
            <v>MA503 0A</v>
          </cell>
          <cell r="E2609" t="str">
            <v>SW49</v>
          </cell>
          <cell r="F2609">
            <v>660</v>
          </cell>
        </row>
        <row r="2610">
          <cell r="B2610" t="str">
            <v>LSE5272</v>
          </cell>
          <cell r="C2610" t="str">
            <v>581-06-16</v>
          </cell>
          <cell r="D2610" t="str">
            <v>MA503 0A</v>
          </cell>
          <cell r="E2610" t="str">
            <v>SW49</v>
          </cell>
          <cell r="F2610">
            <v>660</v>
          </cell>
          <cell r="G2610">
            <v>660</v>
          </cell>
        </row>
        <row r="2611">
          <cell r="B2611" t="str">
            <v>LSE5280</v>
          </cell>
          <cell r="C2611" t="str">
            <v>582-06-16</v>
          </cell>
          <cell r="D2611" t="str">
            <v>MA473 0B</v>
          </cell>
          <cell r="E2611" t="str">
            <v>SW49</v>
          </cell>
          <cell r="F2611">
            <v>660</v>
          </cell>
          <cell r="G2611">
            <v>660</v>
          </cell>
        </row>
        <row r="2612">
          <cell r="B2612" t="str">
            <v>WT0017</v>
          </cell>
          <cell r="C2612" t="str">
            <v>-</v>
          </cell>
          <cell r="D2612" t="str">
            <v>Fillers</v>
          </cell>
          <cell r="E2612" t="str">
            <v>Wash Trail</v>
          </cell>
          <cell r="F2612">
            <v>500</v>
          </cell>
          <cell r="G2612">
            <v>2000</v>
          </cell>
        </row>
        <row r="2613">
          <cell r="B2613" t="str">
            <v>WT0017</v>
          </cell>
          <cell r="C2613" t="str">
            <v>-</v>
          </cell>
          <cell r="D2613" t="str">
            <v>Fillers</v>
          </cell>
          <cell r="E2613" t="str">
            <v>Wash Trail</v>
          </cell>
          <cell r="F2613">
            <v>500</v>
          </cell>
        </row>
        <row r="2614">
          <cell r="B2614" t="str">
            <v>WT0017</v>
          </cell>
          <cell r="C2614" t="str">
            <v>-</v>
          </cell>
          <cell r="D2614" t="str">
            <v>Fillers</v>
          </cell>
          <cell r="E2614" t="str">
            <v>Wash Trail</v>
          </cell>
          <cell r="F2614">
            <v>500</v>
          </cell>
        </row>
        <row r="2615">
          <cell r="B2615" t="str">
            <v>WT0017</v>
          </cell>
          <cell r="C2615" t="str">
            <v>-</v>
          </cell>
          <cell r="D2615" t="str">
            <v>Fillers</v>
          </cell>
          <cell r="E2615" t="str">
            <v>Wash Trail</v>
          </cell>
          <cell r="F2615">
            <v>500</v>
          </cell>
        </row>
        <row r="2616">
          <cell r="B2616" t="str">
            <v>LSPL2075 Re-Cut</v>
          </cell>
          <cell r="C2616" t="str">
            <v>518-02-08</v>
          </cell>
          <cell r="D2616" t="str">
            <v>MA479 0A</v>
          </cell>
          <cell r="E2616" t="str">
            <v>SW51</v>
          </cell>
          <cell r="F2616">
            <v>62</v>
          </cell>
          <cell r="G2616">
            <v>64</v>
          </cell>
        </row>
        <row r="2617">
          <cell r="B2617" t="str">
            <v>CAR2253B</v>
          </cell>
          <cell r="C2617" t="str">
            <v>710 PB</v>
          </cell>
          <cell r="D2617" t="str">
            <v>MB204 1B</v>
          </cell>
          <cell r="E2617" t="str">
            <v>SP12</v>
          </cell>
          <cell r="F2617">
            <v>140</v>
          </cell>
          <cell r="G2617">
            <v>13236</v>
          </cell>
        </row>
        <row r="2618">
          <cell r="B2618" t="str">
            <v>CAR2253B</v>
          </cell>
          <cell r="C2618" t="str">
            <v>710 PB</v>
          </cell>
          <cell r="D2618" t="str">
            <v>MB204 1B</v>
          </cell>
          <cell r="E2618" t="str">
            <v>SP12</v>
          </cell>
          <cell r="F2618">
            <v>660</v>
          </cell>
        </row>
        <row r="2619">
          <cell r="B2619" t="str">
            <v>CAR2253B</v>
          </cell>
          <cell r="C2619" t="str">
            <v>710 PB</v>
          </cell>
          <cell r="D2619" t="str">
            <v>MB204 1B</v>
          </cell>
          <cell r="E2619" t="str">
            <v>SP12</v>
          </cell>
          <cell r="F2619">
            <v>660</v>
          </cell>
        </row>
        <row r="2620">
          <cell r="B2620" t="str">
            <v>CAR2253B</v>
          </cell>
          <cell r="C2620" t="str">
            <v>710 PB</v>
          </cell>
          <cell r="D2620" t="str">
            <v>MB204 1B</v>
          </cell>
          <cell r="E2620" t="str">
            <v>SP12</v>
          </cell>
          <cell r="F2620">
            <v>660</v>
          </cell>
        </row>
        <row r="2621">
          <cell r="B2621" t="str">
            <v>CAR2253B</v>
          </cell>
          <cell r="C2621" t="str">
            <v>710 PB</v>
          </cell>
          <cell r="D2621" t="str">
            <v>MB204 1B</v>
          </cell>
          <cell r="E2621" t="str">
            <v>SP12</v>
          </cell>
          <cell r="F2621">
            <v>660</v>
          </cell>
        </row>
        <row r="2622">
          <cell r="B2622" t="str">
            <v>CAR2253B</v>
          </cell>
          <cell r="C2622" t="str">
            <v>710 PB</v>
          </cell>
          <cell r="D2622" t="str">
            <v>MB204 1B</v>
          </cell>
          <cell r="E2622" t="str">
            <v>SP12</v>
          </cell>
          <cell r="F2622">
            <v>660</v>
          </cell>
        </row>
        <row r="2623">
          <cell r="B2623" t="str">
            <v>CAR2253B</v>
          </cell>
          <cell r="C2623" t="str">
            <v>710 PB</v>
          </cell>
          <cell r="D2623" t="str">
            <v>MB204 1B</v>
          </cell>
          <cell r="E2623" t="str">
            <v>SP12</v>
          </cell>
          <cell r="F2623">
            <v>660</v>
          </cell>
        </row>
        <row r="2624">
          <cell r="B2624" t="str">
            <v>CAR2253B</v>
          </cell>
          <cell r="C2624" t="str">
            <v>710 PB</v>
          </cell>
          <cell r="D2624" t="str">
            <v>MB204 1B</v>
          </cell>
          <cell r="E2624" t="str">
            <v>SP12</v>
          </cell>
          <cell r="F2624">
            <v>660</v>
          </cell>
        </row>
        <row r="2625">
          <cell r="B2625" t="str">
            <v>CAR2253B</v>
          </cell>
          <cell r="C2625" t="str">
            <v>710 PB</v>
          </cell>
          <cell r="D2625" t="str">
            <v>MB204 1B</v>
          </cell>
          <cell r="E2625" t="str">
            <v>SP12</v>
          </cell>
          <cell r="F2625">
            <v>660</v>
          </cell>
        </row>
        <row r="2626">
          <cell r="B2626" t="str">
            <v>CAR2253B</v>
          </cell>
          <cell r="C2626" t="str">
            <v>710 PB</v>
          </cell>
          <cell r="D2626" t="str">
            <v>MB204 1B</v>
          </cell>
          <cell r="E2626" t="str">
            <v>SP12</v>
          </cell>
          <cell r="F2626">
            <v>660</v>
          </cell>
        </row>
        <row r="2627">
          <cell r="B2627" t="str">
            <v>CAR2253B</v>
          </cell>
          <cell r="C2627" t="str">
            <v>710 PB</v>
          </cell>
          <cell r="D2627" t="str">
            <v>MB204 1B</v>
          </cell>
          <cell r="E2627" t="str">
            <v>SP12</v>
          </cell>
          <cell r="F2627">
            <v>682</v>
          </cell>
        </row>
        <row r="2628">
          <cell r="B2628" t="str">
            <v>CAR2253B</v>
          </cell>
          <cell r="C2628" t="str">
            <v>710 PB</v>
          </cell>
          <cell r="D2628" t="str">
            <v>MB204 1B</v>
          </cell>
          <cell r="E2628" t="str">
            <v>SP12</v>
          </cell>
          <cell r="F2628">
            <v>682</v>
          </cell>
        </row>
        <row r="2629">
          <cell r="B2629" t="str">
            <v>CAR2253B</v>
          </cell>
          <cell r="C2629" t="str">
            <v>710 PB</v>
          </cell>
          <cell r="D2629" t="str">
            <v>MB204 1B</v>
          </cell>
          <cell r="E2629" t="str">
            <v>SP12</v>
          </cell>
          <cell r="F2629">
            <v>682</v>
          </cell>
        </row>
        <row r="2630">
          <cell r="B2630" t="str">
            <v>CAR2253B</v>
          </cell>
          <cell r="C2630" t="str">
            <v>710 PB</v>
          </cell>
          <cell r="D2630" t="str">
            <v>MB204 1B</v>
          </cell>
          <cell r="E2630" t="str">
            <v>SP12</v>
          </cell>
          <cell r="F2630">
            <v>682</v>
          </cell>
        </row>
        <row r="2631">
          <cell r="B2631" t="str">
            <v>CAR2253B</v>
          </cell>
          <cell r="C2631" t="str">
            <v>710 PB</v>
          </cell>
          <cell r="D2631" t="str">
            <v>MB204 1B</v>
          </cell>
          <cell r="E2631" t="str">
            <v>SP12</v>
          </cell>
          <cell r="F2631">
            <v>682</v>
          </cell>
        </row>
        <row r="2632">
          <cell r="B2632" t="str">
            <v>CAR2253B</v>
          </cell>
          <cell r="C2632" t="str">
            <v>710 PB</v>
          </cell>
          <cell r="D2632" t="str">
            <v>MB204 1B</v>
          </cell>
          <cell r="E2632" t="str">
            <v>SP12</v>
          </cell>
          <cell r="F2632">
            <v>682</v>
          </cell>
        </row>
        <row r="2633">
          <cell r="B2633" t="str">
            <v>CAR2253B</v>
          </cell>
          <cell r="C2633" t="str">
            <v>710 PB</v>
          </cell>
          <cell r="D2633" t="str">
            <v>MB204 1B</v>
          </cell>
          <cell r="E2633" t="str">
            <v>SP12</v>
          </cell>
          <cell r="F2633">
            <v>682</v>
          </cell>
        </row>
        <row r="2634">
          <cell r="B2634" t="str">
            <v>CAR2253B</v>
          </cell>
          <cell r="C2634" t="str">
            <v>710 PB</v>
          </cell>
          <cell r="D2634" t="str">
            <v>MB204 1B</v>
          </cell>
          <cell r="E2634" t="str">
            <v>SP12</v>
          </cell>
          <cell r="F2634">
            <v>682</v>
          </cell>
        </row>
        <row r="2635">
          <cell r="B2635" t="str">
            <v>CAR2253B</v>
          </cell>
          <cell r="C2635" t="str">
            <v>710 PB</v>
          </cell>
          <cell r="D2635" t="str">
            <v>MB204 1B</v>
          </cell>
          <cell r="E2635" t="str">
            <v>SP12</v>
          </cell>
          <cell r="F2635">
            <v>540</v>
          </cell>
        </row>
        <row r="2637">
          <cell r="B2637" t="str">
            <v>LSE5273</v>
          </cell>
          <cell r="C2637" t="str">
            <v>582-06-16</v>
          </cell>
          <cell r="D2637" t="str">
            <v>MA473 0B</v>
          </cell>
          <cell r="E2637" t="str">
            <v>SW49</v>
          </cell>
          <cell r="F2637">
            <v>330</v>
          </cell>
          <cell r="G2637">
            <v>330</v>
          </cell>
        </row>
        <row r="2638">
          <cell r="B2638" t="str">
            <v>LSE5274</v>
          </cell>
          <cell r="C2638" t="str">
            <v>582-06-02</v>
          </cell>
          <cell r="D2638" t="str">
            <v>MA473 0B</v>
          </cell>
          <cell r="E2638" t="str">
            <v>RW32</v>
          </cell>
          <cell r="F2638">
            <v>660</v>
          </cell>
          <cell r="G2638">
            <v>660</v>
          </cell>
        </row>
        <row r="2639">
          <cell r="B2639" t="str">
            <v>LSE5284</v>
          </cell>
          <cell r="C2639" t="str">
            <v>582-06-02</v>
          </cell>
          <cell r="D2639" t="str">
            <v>MA473 0B</v>
          </cell>
          <cell r="E2639" t="str">
            <v>RW32</v>
          </cell>
          <cell r="F2639">
            <v>660</v>
          </cell>
          <cell r="G2639">
            <v>660</v>
          </cell>
        </row>
        <row r="2640">
          <cell r="B2640" t="str">
            <v>LSE5283</v>
          </cell>
          <cell r="C2640" t="str">
            <v>582-06-16</v>
          </cell>
          <cell r="D2640" t="str">
            <v>MA473 0B</v>
          </cell>
          <cell r="E2640" t="str">
            <v>SW49</v>
          </cell>
          <cell r="F2640">
            <v>660</v>
          </cell>
          <cell r="G2640">
            <v>660</v>
          </cell>
        </row>
        <row r="2641">
          <cell r="B2641" t="str">
            <v>LSE5269</v>
          </cell>
          <cell r="C2641" t="str">
            <v>582-06-16</v>
          </cell>
          <cell r="D2641" t="str">
            <v>MA473 0B</v>
          </cell>
          <cell r="E2641" t="str">
            <v>SW49</v>
          </cell>
          <cell r="F2641">
            <v>660</v>
          </cell>
          <cell r="G2641">
            <v>4620</v>
          </cell>
        </row>
        <row r="2642">
          <cell r="B2642" t="str">
            <v>LSE5269</v>
          </cell>
          <cell r="C2642" t="str">
            <v>582-06-16</v>
          </cell>
          <cell r="D2642" t="str">
            <v>MA473 0B</v>
          </cell>
          <cell r="E2642" t="str">
            <v>SW49</v>
          </cell>
          <cell r="F2642">
            <v>660</v>
          </cell>
        </row>
        <row r="2643">
          <cell r="B2643" t="str">
            <v>LSE5269</v>
          </cell>
          <cell r="C2643" t="str">
            <v>582-06-16</v>
          </cell>
          <cell r="D2643" t="str">
            <v>MA473 0B</v>
          </cell>
          <cell r="E2643" t="str">
            <v>SW49</v>
          </cell>
          <cell r="F2643">
            <v>660</v>
          </cell>
        </row>
        <row r="2644">
          <cell r="B2644" t="str">
            <v>LSE5269</v>
          </cell>
          <cell r="C2644" t="str">
            <v>582-06-16</v>
          </cell>
          <cell r="D2644" t="str">
            <v>MA473 0B</v>
          </cell>
          <cell r="E2644" t="str">
            <v>SW49</v>
          </cell>
          <cell r="F2644">
            <v>660</v>
          </cell>
        </row>
        <row r="2645">
          <cell r="B2645" t="str">
            <v>LSE5269</v>
          </cell>
          <cell r="C2645" t="str">
            <v>582-06-16</v>
          </cell>
          <cell r="D2645" t="str">
            <v>MA473 0B</v>
          </cell>
          <cell r="E2645" t="str">
            <v>SW49</v>
          </cell>
          <cell r="F2645">
            <v>660</v>
          </cell>
        </row>
        <row r="2646">
          <cell r="B2646" t="str">
            <v>LSE5269</v>
          </cell>
          <cell r="C2646" t="str">
            <v>582-06-16</v>
          </cell>
          <cell r="D2646" t="str">
            <v>MA473 0B</v>
          </cell>
          <cell r="E2646" t="str">
            <v>SW49</v>
          </cell>
          <cell r="F2646">
            <v>660</v>
          </cell>
        </row>
        <row r="2647">
          <cell r="B2647" t="str">
            <v>LSE5269</v>
          </cell>
          <cell r="C2647" t="str">
            <v>582-06-16</v>
          </cell>
          <cell r="D2647" t="str">
            <v>MA473 0B</v>
          </cell>
          <cell r="E2647" t="str">
            <v>SW49</v>
          </cell>
          <cell r="F2647">
            <v>660</v>
          </cell>
        </row>
        <row r="2648">
          <cell r="B2648" t="str">
            <v>LSE5270</v>
          </cell>
          <cell r="C2648" t="str">
            <v>582-06-02</v>
          </cell>
          <cell r="D2648" t="str">
            <v>MA473 0B</v>
          </cell>
          <cell r="E2648" t="str">
            <v>RW32</v>
          </cell>
          <cell r="F2648">
            <v>660</v>
          </cell>
          <cell r="G2648">
            <v>2640</v>
          </cell>
        </row>
        <row r="2649">
          <cell r="B2649" t="str">
            <v>LSE5270</v>
          </cell>
          <cell r="C2649" t="str">
            <v>582-06-02</v>
          </cell>
          <cell r="D2649" t="str">
            <v>MA473 0B</v>
          </cell>
          <cell r="E2649" t="str">
            <v>RW32</v>
          </cell>
          <cell r="F2649">
            <v>660</v>
          </cell>
        </row>
        <row r="2650">
          <cell r="B2650" t="str">
            <v>LSE5270</v>
          </cell>
          <cell r="C2650" t="str">
            <v>582-06-02</v>
          </cell>
          <cell r="D2650" t="str">
            <v>MA473 0B</v>
          </cell>
          <cell r="E2650" t="str">
            <v>RW32</v>
          </cell>
          <cell r="F2650">
            <v>660</v>
          </cell>
        </row>
        <row r="2651">
          <cell r="B2651" t="str">
            <v>LSE5270</v>
          </cell>
          <cell r="C2651" t="str">
            <v>582-06-02</v>
          </cell>
          <cell r="D2651" t="str">
            <v>MA473 0B</v>
          </cell>
          <cell r="E2651" t="str">
            <v>RW32</v>
          </cell>
          <cell r="F2651">
            <v>660</v>
          </cell>
        </row>
        <row r="2652">
          <cell r="B2652" t="str">
            <v>LSE5279</v>
          </cell>
          <cell r="C2652" t="str">
            <v>582-06-02</v>
          </cell>
          <cell r="D2652" t="str">
            <v>MA473 0B</v>
          </cell>
          <cell r="E2652" t="str">
            <v>RW32</v>
          </cell>
          <cell r="F2652">
            <v>660</v>
          </cell>
          <cell r="G2652">
            <v>1980</v>
          </cell>
        </row>
        <row r="2653">
          <cell r="B2653" t="str">
            <v>LSE5279</v>
          </cell>
          <cell r="C2653" t="str">
            <v>582-06-02</v>
          </cell>
          <cell r="D2653" t="str">
            <v>MA473 0B</v>
          </cell>
          <cell r="E2653" t="str">
            <v>RW32</v>
          </cell>
          <cell r="F2653">
            <v>660</v>
          </cell>
        </row>
        <row r="2654">
          <cell r="B2654" t="str">
            <v>LSE5279</v>
          </cell>
          <cell r="C2654" t="str">
            <v>582-06-02</v>
          </cell>
          <cell r="D2654" t="str">
            <v>MA473 0B</v>
          </cell>
          <cell r="E2654" t="str">
            <v>RW32</v>
          </cell>
          <cell r="F2654">
            <v>660</v>
          </cell>
        </row>
        <row r="2655">
          <cell r="B2655" t="str">
            <v>LSE5266</v>
          </cell>
          <cell r="C2655" t="str">
            <v>582-06-13</v>
          </cell>
          <cell r="D2655" t="str">
            <v>MA473 0B</v>
          </cell>
          <cell r="E2655" t="str">
            <v>BW40</v>
          </cell>
          <cell r="F2655">
            <v>660</v>
          </cell>
          <cell r="G2655">
            <v>1320</v>
          </cell>
        </row>
        <row r="2656">
          <cell r="B2656" t="str">
            <v>LSE5266</v>
          </cell>
          <cell r="C2656" t="str">
            <v>582-06-13</v>
          </cell>
          <cell r="D2656" t="str">
            <v>MA473 0B</v>
          </cell>
          <cell r="E2656" t="str">
            <v>BW40</v>
          </cell>
          <cell r="F2656">
            <v>660</v>
          </cell>
        </row>
        <row r="2657">
          <cell r="B2657" t="str">
            <v>LSE5283 Re-Cut</v>
          </cell>
          <cell r="C2657" t="str">
            <v>582-16-16</v>
          </cell>
          <cell r="D2657" t="str">
            <v>MA473 0B</v>
          </cell>
          <cell r="E2657" t="str">
            <v>SW49</v>
          </cell>
          <cell r="F2657">
            <v>90</v>
          </cell>
          <cell r="G2657">
            <v>90</v>
          </cell>
        </row>
        <row r="2658">
          <cell r="B2658" t="str">
            <v>LSE5317</v>
          </cell>
          <cell r="C2658" t="str">
            <v>523-02-75</v>
          </cell>
          <cell r="D2658" t="str">
            <v>MA438 0A</v>
          </cell>
          <cell r="E2658" t="str">
            <v>SB15</v>
          </cell>
          <cell r="F2658">
            <v>682</v>
          </cell>
          <cell r="G2658">
            <v>1342</v>
          </cell>
        </row>
        <row r="2659">
          <cell r="B2659" t="str">
            <v>LSE5317</v>
          </cell>
          <cell r="C2659" t="str">
            <v>523-02-75</v>
          </cell>
          <cell r="D2659" t="str">
            <v>MA438 0A</v>
          </cell>
          <cell r="E2659" t="str">
            <v>SB15</v>
          </cell>
          <cell r="F2659">
            <v>660</v>
          </cell>
        </row>
        <row r="2660">
          <cell r="B2660" t="str">
            <v>LSE5319</v>
          </cell>
          <cell r="C2660" t="str">
            <v>523-02-79</v>
          </cell>
          <cell r="D2660" t="str">
            <v>MA438 0A</v>
          </cell>
          <cell r="E2660" t="str">
            <v>TW16</v>
          </cell>
          <cell r="F2660">
            <v>682</v>
          </cell>
          <cell r="G2660">
            <v>1271</v>
          </cell>
        </row>
        <row r="2661">
          <cell r="B2661" t="str">
            <v>LSE5319</v>
          </cell>
          <cell r="C2661" t="str">
            <v>523-02-79</v>
          </cell>
          <cell r="D2661" t="str">
            <v>MA438 0A</v>
          </cell>
          <cell r="E2661" t="str">
            <v>TW16</v>
          </cell>
          <cell r="F2661">
            <v>589</v>
          </cell>
        </row>
        <row r="2662">
          <cell r="B2662" t="str">
            <v>LSE5318</v>
          </cell>
          <cell r="C2662" t="str">
            <v>575-02-75</v>
          </cell>
          <cell r="D2662" t="str">
            <v>WA484 0A</v>
          </cell>
          <cell r="E2662" t="str">
            <v>SB15</v>
          </cell>
          <cell r="F2662">
            <v>682</v>
          </cell>
          <cell r="G2662">
            <v>682</v>
          </cell>
        </row>
        <row r="2663">
          <cell r="B2663" t="str">
            <v>LSE5290</v>
          </cell>
          <cell r="C2663" t="str">
            <v>582-06-13</v>
          </cell>
          <cell r="D2663" t="str">
            <v>MA473 0B</v>
          </cell>
          <cell r="E2663" t="str">
            <v>BW40</v>
          </cell>
          <cell r="F2663">
            <v>660</v>
          </cell>
          <cell r="G2663">
            <v>660</v>
          </cell>
        </row>
        <row r="2664">
          <cell r="B2664" t="str">
            <v>LSE5289</v>
          </cell>
          <cell r="C2664" t="str">
            <v>582-06-02</v>
          </cell>
          <cell r="D2664" t="str">
            <v>MA473 0B</v>
          </cell>
          <cell r="E2664" t="str">
            <v>RW32</v>
          </cell>
          <cell r="F2664">
            <v>660</v>
          </cell>
          <cell r="G2664">
            <v>1320</v>
          </cell>
        </row>
        <row r="2665">
          <cell r="B2665" t="str">
            <v>LSE5289</v>
          </cell>
          <cell r="C2665" t="str">
            <v>582-06-02</v>
          </cell>
          <cell r="D2665" t="str">
            <v>MA473 0B</v>
          </cell>
          <cell r="E2665" t="str">
            <v>RW32</v>
          </cell>
          <cell r="F2665">
            <v>660</v>
          </cell>
        </row>
        <row r="2666">
          <cell r="B2666" t="str">
            <v>LSE5301</v>
          </cell>
          <cell r="C2666" t="str">
            <v>582-06-16</v>
          </cell>
          <cell r="D2666" t="str">
            <v>MA473 0B</v>
          </cell>
          <cell r="E2666" t="str">
            <v>SW49</v>
          </cell>
          <cell r="F2666">
            <v>660</v>
          </cell>
          <cell r="G2666">
            <v>1980</v>
          </cell>
        </row>
        <row r="2667">
          <cell r="B2667" t="str">
            <v>LSE5301</v>
          </cell>
          <cell r="C2667" t="str">
            <v>582-06-16</v>
          </cell>
          <cell r="D2667" t="str">
            <v>MA473 0B</v>
          </cell>
          <cell r="E2667" t="str">
            <v>SW49</v>
          </cell>
          <cell r="F2667">
            <v>660</v>
          </cell>
        </row>
        <row r="2669">
          <cell r="B2669" t="str">
            <v>LSE5275</v>
          </cell>
          <cell r="C2669" t="str">
            <v>581-06-16</v>
          </cell>
          <cell r="D2669" t="str">
            <v>MA503 0A</v>
          </cell>
          <cell r="E2669" t="str">
            <v>SW49</v>
          </cell>
          <cell r="F2669">
            <v>660</v>
          </cell>
          <cell r="G2669">
            <v>1320</v>
          </cell>
        </row>
        <row r="2670">
          <cell r="B2670" t="str">
            <v>LSE5275</v>
          </cell>
          <cell r="C2670" t="str">
            <v>581-06-16</v>
          </cell>
          <cell r="D2670" t="str">
            <v>MA503 0A</v>
          </cell>
          <cell r="E2670" t="str">
            <v>SW49</v>
          </cell>
          <cell r="F2670">
            <v>660</v>
          </cell>
        </row>
        <row r="2671">
          <cell r="B2671" t="str">
            <v>LSE5276</v>
          </cell>
          <cell r="C2671" t="str">
            <v>581-06-02</v>
          </cell>
          <cell r="D2671" t="str">
            <v>MA503 0A</v>
          </cell>
          <cell r="E2671" t="str">
            <v>RW32</v>
          </cell>
          <cell r="F2671">
            <v>660</v>
          </cell>
          <cell r="G2671">
            <v>660</v>
          </cell>
        </row>
        <row r="2672">
          <cell r="B2672" t="str">
            <v>LSE5277</v>
          </cell>
          <cell r="C2672" t="str">
            <v>581-06-16</v>
          </cell>
          <cell r="D2672" t="str">
            <v>MA503 0A</v>
          </cell>
          <cell r="E2672" t="str">
            <v>SW49</v>
          </cell>
          <cell r="F2672">
            <v>660</v>
          </cell>
          <cell r="G2672">
            <v>660</v>
          </cell>
        </row>
        <row r="2673">
          <cell r="B2673" t="str">
            <v>LSE5265</v>
          </cell>
          <cell r="C2673" t="str">
            <v>581-06-13</v>
          </cell>
          <cell r="D2673" t="str">
            <v>MA503 0A</v>
          </cell>
          <cell r="E2673" t="str">
            <v>BW40</v>
          </cell>
          <cell r="F2673">
            <v>660</v>
          </cell>
          <cell r="G2673">
            <v>3300</v>
          </cell>
        </row>
        <row r="2674">
          <cell r="B2674" t="str">
            <v>LSE5265</v>
          </cell>
          <cell r="C2674" t="str">
            <v>581-06-13</v>
          </cell>
          <cell r="D2674" t="str">
            <v>MA503 0A</v>
          </cell>
          <cell r="E2674" t="str">
            <v>BW40</v>
          </cell>
          <cell r="F2674">
            <v>660</v>
          </cell>
        </row>
        <row r="2675">
          <cell r="B2675" t="str">
            <v>LSE5265</v>
          </cell>
          <cell r="C2675" t="str">
            <v>581-06-13</v>
          </cell>
          <cell r="D2675" t="str">
            <v>MA503 0A</v>
          </cell>
          <cell r="E2675" t="str">
            <v>BW40</v>
          </cell>
          <cell r="F2675">
            <v>660</v>
          </cell>
        </row>
        <row r="2676">
          <cell r="B2676" t="str">
            <v>LSE5265</v>
          </cell>
          <cell r="C2676" t="str">
            <v>581-06-13</v>
          </cell>
          <cell r="D2676" t="str">
            <v>MA503 0A</v>
          </cell>
          <cell r="E2676" t="str">
            <v>BW40</v>
          </cell>
          <cell r="F2676">
            <v>660</v>
          </cell>
        </row>
        <row r="2677">
          <cell r="B2677" t="str">
            <v>LSE5265</v>
          </cell>
          <cell r="C2677" t="str">
            <v>581-06-13</v>
          </cell>
          <cell r="D2677" t="str">
            <v>MA503 0A</v>
          </cell>
          <cell r="E2677" t="str">
            <v>BW40</v>
          </cell>
          <cell r="F2677">
            <v>660</v>
          </cell>
        </row>
        <row r="2678">
          <cell r="B2678" t="str">
            <v>LSANZ4893</v>
          </cell>
          <cell r="C2678" t="str">
            <v>20608-8591</v>
          </cell>
          <cell r="D2678" t="str">
            <v>WA520 0A</v>
          </cell>
          <cell r="E2678" t="str">
            <v>SP11A</v>
          </cell>
          <cell r="F2678">
            <v>500</v>
          </cell>
          <cell r="G2678">
            <v>2560</v>
          </cell>
        </row>
        <row r="2679">
          <cell r="B2679" t="str">
            <v>LSANZ4893</v>
          </cell>
          <cell r="C2679" t="str">
            <v>20608-8591</v>
          </cell>
          <cell r="D2679" t="str">
            <v>WA520 0A</v>
          </cell>
          <cell r="E2679" t="str">
            <v>SP11A</v>
          </cell>
          <cell r="F2679">
            <v>500</v>
          </cell>
        </row>
        <row r="2680">
          <cell r="B2680" t="str">
            <v>LSANZ4893</v>
          </cell>
          <cell r="C2680" t="str">
            <v>20608-8591</v>
          </cell>
          <cell r="D2680" t="str">
            <v>WA520 0A</v>
          </cell>
          <cell r="E2680" t="str">
            <v>SP11A</v>
          </cell>
          <cell r="F2680">
            <v>520</v>
          </cell>
        </row>
        <row r="2681">
          <cell r="B2681" t="str">
            <v>LSANZ4893</v>
          </cell>
          <cell r="C2681" t="str">
            <v>20608-8591</v>
          </cell>
          <cell r="D2681" t="str">
            <v>WA520 0A</v>
          </cell>
          <cell r="E2681" t="str">
            <v>SP11A</v>
          </cell>
          <cell r="F2681">
            <v>520</v>
          </cell>
        </row>
        <row r="2682">
          <cell r="B2682" t="str">
            <v>LSANZ4893</v>
          </cell>
          <cell r="C2682" t="str">
            <v>20608-8591</v>
          </cell>
          <cell r="D2682" t="str">
            <v>WA520 0A</v>
          </cell>
          <cell r="E2682" t="str">
            <v>SP11A</v>
          </cell>
          <cell r="F2682">
            <v>520</v>
          </cell>
        </row>
        <row r="2683">
          <cell r="B2683" t="str">
            <v>LSANZ4908</v>
          </cell>
          <cell r="C2683" t="str">
            <v>00504-0207</v>
          </cell>
          <cell r="D2683" t="str">
            <v>MA381 1A</v>
          </cell>
          <cell r="E2683" t="str">
            <v>SW58</v>
          </cell>
          <cell r="F2683">
            <v>660</v>
          </cell>
          <cell r="G2683">
            <v>2400</v>
          </cell>
        </row>
        <row r="2684">
          <cell r="B2684" t="str">
            <v>LSANZ4908</v>
          </cell>
          <cell r="C2684" t="str">
            <v>00504-0207</v>
          </cell>
          <cell r="D2684" t="str">
            <v>MA381 1A</v>
          </cell>
          <cell r="E2684" t="str">
            <v>SW58</v>
          </cell>
          <cell r="F2684">
            <v>660</v>
          </cell>
        </row>
        <row r="2685">
          <cell r="B2685" t="str">
            <v>LSANZ4908</v>
          </cell>
          <cell r="C2685" t="str">
            <v>00504-0207</v>
          </cell>
          <cell r="D2685" t="str">
            <v>MA381 1A</v>
          </cell>
          <cell r="E2685" t="str">
            <v>SW58</v>
          </cell>
          <cell r="F2685">
            <v>600</v>
          </cell>
        </row>
        <row r="2686">
          <cell r="B2686" t="str">
            <v>LSANZ4908</v>
          </cell>
          <cell r="C2686" t="str">
            <v>00504-0207</v>
          </cell>
          <cell r="D2686" t="str">
            <v>MA381 1A</v>
          </cell>
          <cell r="E2686" t="str">
            <v>SW58</v>
          </cell>
          <cell r="F2686">
            <v>480</v>
          </cell>
        </row>
        <row r="2687">
          <cell r="B2687" t="str">
            <v>LSANZ4911</v>
          </cell>
          <cell r="C2687" t="str">
            <v>00520-0313</v>
          </cell>
          <cell r="D2687" t="str">
            <v>MA447 1A</v>
          </cell>
          <cell r="E2687" t="str">
            <v>TW11</v>
          </cell>
          <cell r="F2687">
            <v>620</v>
          </cell>
          <cell r="G2687">
            <v>620</v>
          </cell>
        </row>
        <row r="2688">
          <cell r="B2688" t="str">
            <v>LSANZ4912</v>
          </cell>
          <cell r="C2688" t="str">
            <v>00520-8575</v>
          </cell>
          <cell r="D2688" t="str">
            <v>MA447 1A</v>
          </cell>
          <cell r="E2688" t="str">
            <v>SB29</v>
          </cell>
          <cell r="F2688">
            <v>372</v>
          </cell>
          <cell r="G2688">
            <v>372</v>
          </cell>
        </row>
        <row r="2689">
          <cell r="B2689" t="str">
            <v>MUS2047 Re-Cut</v>
          </cell>
          <cell r="C2689" t="str">
            <v>3169/719/533</v>
          </cell>
          <cell r="D2689" t="str">
            <v>MA516 0A</v>
          </cell>
          <cell r="E2689" t="str">
            <v>SW57</v>
          </cell>
          <cell r="F2689">
            <v>22</v>
          </cell>
          <cell r="G2689">
            <v>22</v>
          </cell>
        </row>
        <row r="2690">
          <cell r="B2690" t="str">
            <v>MUS2052</v>
          </cell>
          <cell r="C2690" t="str">
            <v>Bootcut 3173</v>
          </cell>
          <cell r="D2690" t="str">
            <v>MA506 0A</v>
          </cell>
          <cell r="E2690" t="str">
            <v>SP06</v>
          </cell>
          <cell r="F2690">
            <v>600</v>
          </cell>
          <cell r="G2690">
            <v>7132</v>
          </cell>
        </row>
        <row r="2691">
          <cell r="B2691" t="str">
            <v>MUS2052</v>
          </cell>
          <cell r="C2691" t="str">
            <v>Bootcut 3173</v>
          </cell>
          <cell r="D2691" t="str">
            <v>MA506 0A</v>
          </cell>
          <cell r="E2691" t="str">
            <v>SP06</v>
          </cell>
          <cell r="F2691">
            <v>600</v>
          </cell>
        </row>
        <row r="2692">
          <cell r="B2692" t="str">
            <v>MUS2052</v>
          </cell>
          <cell r="C2692" t="str">
            <v>Bootcut 3173</v>
          </cell>
          <cell r="D2692" t="str">
            <v>MA506 0A</v>
          </cell>
          <cell r="E2692" t="str">
            <v>SP06</v>
          </cell>
          <cell r="F2692">
            <v>600</v>
          </cell>
        </row>
        <row r="2693">
          <cell r="B2693" t="str">
            <v>MUS2052</v>
          </cell>
          <cell r="C2693" t="str">
            <v>Bootcut 3173</v>
          </cell>
          <cell r="D2693" t="str">
            <v>MA506 0A</v>
          </cell>
          <cell r="E2693" t="str">
            <v>SP06</v>
          </cell>
          <cell r="F2693">
            <v>600</v>
          </cell>
        </row>
        <row r="2694">
          <cell r="B2694" t="str">
            <v>MUS2052</v>
          </cell>
          <cell r="C2694" t="str">
            <v>Bootcut 3173</v>
          </cell>
          <cell r="D2694" t="str">
            <v>MA506 0A</v>
          </cell>
          <cell r="E2694" t="str">
            <v>SP06</v>
          </cell>
          <cell r="F2694">
            <v>620</v>
          </cell>
        </row>
        <row r="2695">
          <cell r="B2695" t="str">
            <v>MUS2052</v>
          </cell>
          <cell r="C2695" t="str">
            <v>Bootcut 3173</v>
          </cell>
          <cell r="D2695" t="str">
            <v>MA506 0A</v>
          </cell>
          <cell r="E2695" t="str">
            <v>SP06</v>
          </cell>
          <cell r="F2695">
            <v>620</v>
          </cell>
        </row>
        <row r="2696">
          <cell r="B2696" t="str">
            <v>MUS2052</v>
          </cell>
          <cell r="C2696" t="str">
            <v>Bootcut 3173</v>
          </cell>
          <cell r="D2696" t="str">
            <v>MA506 0A</v>
          </cell>
          <cell r="E2696" t="str">
            <v>SP06</v>
          </cell>
          <cell r="F2696">
            <v>620</v>
          </cell>
        </row>
        <row r="2697">
          <cell r="B2697" t="str">
            <v>MUS2052</v>
          </cell>
          <cell r="C2697" t="str">
            <v>Bootcut 3173</v>
          </cell>
          <cell r="D2697" t="str">
            <v>MA506 0A</v>
          </cell>
          <cell r="E2697" t="str">
            <v>SP06</v>
          </cell>
          <cell r="F2697">
            <v>620</v>
          </cell>
        </row>
        <row r="2698">
          <cell r="B2698" t="str">
            <v>MUS2052</v>
          </cell>
          <cell r="C2698" t="str">
            <v>Bootcut 3173</v>
          </cell>
          <cell r="D2698" t="str">
            <v>MA506 0A</v>
          </cell>
          <cell r="E2698" t="str">
            <v>SP06</v>
          </cell>
          <cell r="F2698">
            <v>620</v>
          </cell>
        </row>
        <row r="2700">
          <cell r="B2700" t="str">
            <v>LSE5263 R</v>
          </cell>
          <cell r="C2700" t="str">
            <v>RECUT</v>
          </cell>
          <cell r="D2700" t="str">
            <v>MA503 0A</v>
          </cell>
          <cell r="E2700" t="str">
            <v>SW49</v>
          </cell>
          <cell r="F2700">
            <v>122</v>
          </cell>
          <cell r="G2700">
            <v>122</v>
          </cell>
        </row>
        <row r="2701">
          <cell r="B2701" t="str">
            <v>LSE5275 R</v>
          </cell>
          <cell r="C2701" t="str">
            <v>RECUT</v>
          </cell>
          <cell r="D2701" t="str">
            <v>MA503 0A</v>
          </cell>
          <cell r="E2701" t="str">
            <v>SW49</v>
          </cell>
          <cell r="F2701">
            <v>126</v>
          </cell>
          <cell r="G2701">
            <v>126</v>
          </cell>
        </row>
        <row r="2703">
          <cell r="B2703" t="str">
            <v>LSANZ4902</v>
          </cell>
          <cell r="C2703" t="str">
            <v>00520-0247</v>
          </cell>
          <cell r="D2703" t="str">
            <v>MA447 1A</v>
          </cell>
          <cell r="E2703" t="str">
            <v>TW24</v>
          </cell>
          <cell r="F2703">
            <v>310</v>
          </cell>
          <cell r="G2703">
            <v>310</v>
          </cell>
        </row>
        <row r="2704">
          <cell r="B2704" t="str">
            <v>LSANZ4910</v>
          </cell>
          <cell r="C2704" t="str">
            <v>00520-0247</v>
          </cell>
          <cell r="D2704" t="str">
            <v>MA447 1A</v>
          </cell>
          <cell r="E2704" t="str">
            <v>TW24</v>
          </cell>
          <cell r="F2704">
            <v>620</v>
          </cell>
          <cell r="G2704">
            <v>1660</v>
          </cell>
        </row>
        <row r="2705">
          <cell r="B2705" t="str">
            <v>LSANZ4910</v>
          </cell>
          <cell r="C2705" t="str">
            <v>00520-0247</v>
          </cell>
          <cell r="D2705" t="str">
            <v>MA447 1A</v>
          </cell>
          <cell r="E2705" t="str">
            <v>TW24</v>
          </cell>
          <cell r="F2705">
            <v>620</v>
          </cell>
        </row>
        <row r="2706">
          <cell r="B2706" t="str">
            <v>LSANZ4910</v>
          </cell>
          <cell r="C2706" t="str">
            <v>00520-0247</v>
          </cell>
          <cell r="D2706" t="str">
            <v>MA447 1A</v>
          </cell>
          <cell r="E2706" t="str">
            <v>TW24</v>
          </cell>
          <cell r="F2706">
            <v>420</v>
          </cell>
        </row>
        <row r="2707">
          <cell r="B2707" t="str">
            <v>LSANZ4890</v>
          </cell>
          <cell r="C2707" t="str">
            <v>00502-0220</v>
          </cell>
          <cell r="D2707" t="str">
            <v>MA391 1A</v>
          </cell>
          <cell r="E2707" t="str">
            <v>TW25</v>
          </cell>
          <cell r="F2707">
            <v>620</v>
          </cell>
          <cell r="G2707">
            <v>1240</v>
          </cell>
        </row>
        <row r="2708">
          <cell r="B2708" t="str">
            <v>LSANZ4890</v>
          </cell>
          <cell r="C2708" t="str">
            <v>00502-0220</v>
          </cell>
          <cell r="D2708" t="str">
            <v>MA391 1A</v>
          </cell>
          <cell r="E2708" t="str">
            <v>TW25</v>
          </cell>
          <cell r="F2708">
            <v>620</v>
          </cell>
        </row>
        <row r="2709">
          <cell r="B2709" t="str">
            <v>LSANZ4900</v>
          </cell>
          <cell r="C2709" t="str">
            <v>00502-0220</v>
          </cell>
          <cell r="D2709" t="str">
            <v>MA391 1A</v>
          </cell>
          <cell r="E2709" t="str">
            <v>TW25</v>
          </cell>
          <cell r="F2709">
            <v>620</v>
          </cell>
          <cell r="G2709">
            <v>620</v>
          </cell>
        </row>
        <row r="2710">
          <cell r="B2710" t="str">
            <v>LSANZ4909</v>
          </cell>
          <cell r="C2710" t="str">
            <v>00502-0220</v>
          </cell>
          <cell r="D2710" t="str">
            <v>MA391 1A</v>
          </cell>
          <cell r="E2710" t="str">
            <v>TW25</v>
          </cell>
          <cell r="F2710">
            <v>620</v>
          </cell>
          <cell r="G2710">
            <v>620</v>
          </cell>
        </row>
        <row r="2711">
          <cell r="B2711" t="str">
            <v>LSANZ4920</v>
          </cell>
          <cell r="C2711" t="str">
            <v>20597-0207</v>
          </cell>
          <cell r="D2711" t="str">
            <v>WA514 0A</v>
          </cell>
          <cell r="E2711" t="str">
            <v>SW49</v>
          </cell>
          <cell r="F2711">
            <v>600</v>
          </cell>
          <cell r="G2711">
            <v>900</v>
          </cell>
        </row>
        <row r="2712">
          <cell r="B2712" t="str">
            <v>LSANZ4920</v>
          </cell>
          <cell r="C2712" t="str">
            <v>20597-0207</v>
          </cell>
          <cell r="D2712" t="str">
            <v>WA514 0A</v>
          </cell>
          <cell r="E2712" t="str">
            <v>SW49</v>
          </cell>
          <cell r="F2712">
            <v>300</v>
          </cell>
        </row>
        <row r="2713">
          <cell r="B2713" t="str">
            <v>WT0019</v>
          </cell>
          <cell r="C2713" t="str">
            <v>-</v>
          </cell>
          <cell r="D2713" t="str">
            <v>Fillers</v>
          </cell>
          <cell r="E2713" t="str">
            <v>Wash Trail</v>
          </cell>
          <cell r="F2713">
            <v>500</v>
          </cell>
        </row>
        <row r="2714">
          <cell r="B2714" t="str">
            <v>LSPL2075A</v>
          </cell>
          <cell r="C2714" t="str">
            <v>518-02-08</v>
          </cell>
          <cell r="D2714" t="str">
            <v>MA479 0A</v>
          </cell>
          <cell r="E2714" t="str">
            <v>SW51</v>
          </cell>
          <cell r="F2714">
            <v>51</v>
          </cell>
          <cell r="G2714">
            <v>51</v>
          </cell>
        </row>
        <row r="2715">
          <cell r="B2715" t="str">
            <v>LSPL2079A</v>
          </cell>
          <cell r="C2715" t="str">
            <v>506-02-08</v>
          </cell>
          <cell r="D2715" t="str">
            <v>MA461 1B</v>
          </cell>
          <cell r="E2715" t="str">
            <v>SW51</v>
          </cell>
          <cell r="F2715">
            <v>44</v>
          </cell>
          <cell r="G2715">
            <v>44</v>
          </cell>
        </row>
        <row r="2716">
          <cell r="B2716" t="str">
            <v>LSPL2083A</v>
          </cell>
          <cell r="C2716" t="str">
            <v>511-02-08</v>
          </cell>
          <cell r="D2716" t="str">
            <v>MA462 1B</v>
          </cell>
          <cell r="E2716" t="str">
            <v>SW51</v>
          </cell>
          <cell r="F2716">
            <v>25</v>
          </cell>
          <cell r="G2716">
            <v>25</v>
          </cell>
        </row>
        <row r="2718">
          <cell r="B2718" t="str">
            <v>LSE5301</v>
          </cell>
          <cell r="C2718" t="str">
            <v>582-06-16</v>
          </cell>
          <cell r="D2718" t="str">
            <v>MA473 0B</v>
          </cell>
          <cell r="E2718" t="str">
            <v>SW49</v>
          </cell>
          <cell r="F2718">
            <v>660</v>
          </cell>
        </row>
        <row r="2719">
          <cell r="B2719" t="str">
            <v>LSE5304</v>
          </cell>
          <cell r="C2719" t="str">
            <v>582-06-16</v>
          </cell>
          <cell r="D2719" t="str">
            <v>MA473 0B</v>
          </cell>
          <cell r="E2719" t="str">
            <v>SW49</v>
          </cell>
          <cell r="F2719">
            <v>330</v>
          </cell>
          <cell r="G2719">
            <v>330</v>
          </cell>
        </row>
        <row r="2720">
          <cell r="B2720" t="str">
            <v>LSE5306</v>
          </cell>
          <cell r="C2720" t="str">
            <v>582-06-16</v>
          </cell>
          <cell r="D2720" t="str">
            <v>MA473 0B</v>
          </cell>
          <cell r="E2720" t="str">
            <v>SW49</v>
          </cell>
          <cell r="F2720">
            <v>660</v>
          </cell>
          <cell r="G2720">
            <v>660</v>
          </cell>
        </row>
        <row r="2721">
          <cell r="B2721" t="str">
            <v>LSE5292</v>
          </cell>
          <cell r="C2721" t="str">
            <v>582-06-16</v>
          </cell>
          <cell r="D2721" t="str">
            <v>MA473 0B</v>
          </cell>
          <cell r="E2721" t="str">
            <v>SW49</v>
          </cell>
          <cell r="F2721">
            <v>660</v>
          </cell>
          <cell r="G2721">
            <v>3870</v>
          </cell>
        </row>
        <row r="2722">
          <cell r="B2722" t="str">
            <v>LSE5292</v>
          </cell>
          <cell r="C2722" t="str">
            <v>582-06-16</v>
          </cell>
          <cell r="D2722" t="str">
            <v>MA473 0B</v>
          </cell>
          <cell r="E2722" t="str">
            <v>SW49</v>
          </cell>
          <cell r="F2722">
            <v>660</v>
          </cell>
        </row>
        <row r="2723">
          <cell r="B2723" t="str">
            <v>LSE5292</v>
          </cell>
          <cell r="C2723" t="str">
            <v>582-06-16</v>
          </cell>
          <cell r="D2723" t="str">
            <v>MA473 0B</v>
          </cell>
          <cell r="E2723" t="str">
            <v>SW49</v>
          </cell>
          <cell r="F2723">
            <v>660</v>
          </cell>
        </row>
        <row r="2724">
          <cell r="B2724" t="str">
            <v>LSE5292</v>
          </cell>
          <cell r="C2724" t="str">
            <v>582-06-16</v>
          </cell>
          <cell r="D2724" t="str">
            <v>MA473 0B</v>
          </cell>
          <cell r="E2724" t="str">
            <v>SW49</v>
          </cell>
          <cell r="F2724">
            <v>660</v>
          </cell>
        </row>
        <row r="2725">
          <cell r="B2725" t="str">
            <v>LSE5292</v>
          </cell>
          <cell r="C2725" t="str">
            <v>582-06-16</v>
          </cell>
          <cell r="D2725" t="str">
            <v>MA473 0B</v>
          </cell>
          <cell r="E2725" t="str">
            <v>SW49</v>
          </cell>
          <cell r="F2725">
            <v>660</v>
          </cell>
        </row>
        <row r="2726">
          <cell r="B2726" t="str">
            <v>LSE5292</v>
          </cell>
          <cell r="C2726" t="str">
            <v>582-06-16</v>
          </cell>
          <cell r="D2726" t="str">
            <v>MA473 0B</v>
          </cell>
          <cell r="E2726" t="str">
            <v>SW49</v>
          </cell>
          <cell r="F2726">
            <v>570</v>
          </cell>
        </row>
        <row r="2727">
          <cell r="B2727" t="str">
            <v>LSE5294</v>
          </cell>
          <cell r="C2727" t="str">
            <v>582-06-02</v>
          </cell>
          <cell r="D2727" t="str">
            <v>MA473 0B</v>
          </cell>
          <cell r="E2727" t="str">
            <v>RW32</v>
          </cell>
          <cell r="F2727">
            <v>660</v>
          </cell>
          <cell r="G2727">
            <v>1980</v>
          </cell>
        </row>
        <row r="2728">
          <cell r="B2728" t="str">
            <v>LSE5294</v>
          </cell>
          <cell r="C2728" t="str">
            <v>582-06-02</v>
          </cell>
          <cell r="D2728" t="str">
            <v>MA473 0B</v>
          </cell>
          <cell r="E2728" t="str">
            <v>RW32</v>
          </cell>
          <cell r="F2728">
            <v>660</v>
          </cell>
        </row>
        <row r="2729">
          <cell r="B2729" t="str">
            <v>LSE5294</v>
          </cell>
          <cell r="C2729" t="str">
            <v>582-06-02</v>
          </cell>
          <cell r="D2729" t="str">
            <v>MA473 0B</v>
          </cell>
          <cell r="E2729" t="str">
            <v>RW32</v>
          </cell>
          <cell r="F2729">
            <v>660</v>
          </cell>
        </row>
        <row r="2730">
          <cell r="B2730" t="str">
            <v>LSE5312</v>
          </cell>
          <cell r="C2730" t="str">
            <v>582-06-02</v>
          </cell>
          <cell r="D2730" t="str">
            <v>MA473 0B</v>
          </cell>
          <cell r="E2730" t="str">
            <v>RW32</v>
          </cell>
          <cell r="F2730">
            <v>330</v>
          </cell>
          <cell r="G2730">
            <v>330</v>
          </cell>
        </row>
        <row r="2731">
          <cell r="B2731" t="str">
            <v>LSE5287</v>
          </cell>
          <cell r="C2731" t="str">
            <v>521-02-16</v>
          </cell>
          <cell r="D2731" t="str">
            <v>MA362 1A</v>
          </cell>
          <cell r="E2731" t="str">
            <v>SW39</v>
          </cell>
          <cell r="F2731">
            <v>660</v>
          </cell>
          <cell r="G2731">
            <v>4620</v>
          </cell>
        </row>
        <row r="2732">
          <cell r="B2732" t="str">
            <v>LSE5287</v>
          </cell>
          <cell r="C2732" t="str">
            <v>521-02-16</v>
          </cell>
          <cell r="D2732" t="str">
            <v>MA362 1A</v>
          </cell>
          <cell r="E2732" t="str">
            <v>SW39</v>
          </cell>
          <cell r="F2732">
            <v>660</v>
          </cell>
        </row>
        <row r="2733">
          <cell r="B2733" t="str">
            <v>LSE5287</v>
          </cell>
          <cell r="C2733" t="str">
            <v>521-02-16</v>
          </cell>
          <cell r="D2733" t="str">
            <v>MA362 1A</v>
          </cell>
          <cell r="E2733" t="str">
            <v>SW39</v>
          </cell>
          <cell r="F2733">
            <v>660</v>
          </cell>
        </row>
        <row r="2734">
          <cell r="B2734" t="str">
            <v>LSE5287</v>
          </cell>
          <cell r="C2734" t="str">
            <v>521-02-16</v>
          </cell>
          <cell r="D2734" t="str">
            <v>MA362 1A</v>
          </cell>
          <cell r="E2734" t="str">
            <v>SW39</v>
          </cell>
          <cell r="F2734">
            <v>660</v>
          </cell>
        </row>
        <row r="2735">
          <cell r="B2735" t="str">
            <v>LSE5287</v>
          </cell>
          <cell r="C2735" t="str">
            <v>521-02-16</v>
          </cell>
          <cell r="D2735" t="str">
            <v>MA362 1A</v>
          </cell>
          <cell r="E2735" t="str">
            <v>SW39</v>
          </cell>
          <cell r="F2735">
            <v>660</v>
          </cell>
        </row>
        <row r="2736">
          <cell r="B2736" t="str">
            <v>LSE5287</v>
          </cell>
          <cell r="C2736" t="str">
            <v>521-02-16</v>
          </cell>
          <cell r="D2736" t="str">
            <v>MA362 1A</v>
          </cell>
          <cell r="E2736" t="str">
            <v>SW39</v>
          </cell>
          <cell r="F2736">
            <v>660</v>
          </cell>
        </row>
        <row r="2737">
          <cell r="B2737" t="str">
            <v>LSE5287</v>
          </cell>
          <cell r="C2737" t="str">
            <v>521-02-16</v>
          </cell>
          <cell r="D2737" t="str">
            <v>MA362 1A</v>
          </cell>
          <cell r="E2737" t="str">
            <v>SW39</v>
          </cell>
          <cell r="F2737">
            <v>660</v>
          </cell>
        </row>
        <row r="2738">
          <cell r="B2738" t="str">
            <v>LSE5315</v>
          </cell>
          <cell r="C2738" t="str">
            <v>521-02-76</v>
          </cell>
          <cell r="D2738" t="str">
            <v>MA362 1A</v>
          </cell>
          <cell r="E2738" t="str">
            <v>SB16</v>
          </cell>
          <cell r="F2738">
            <v>682</v>
          </cell>
          <cell r="G2738">
            <v>682</v>
          </cell>
        </row>
        <row r="2739">
          <cell r="B2739" t="str">
            <v>LSE5316</v>
          </cell>
          <cell r="C2739" t="str">
            <v>521-02-76</v>
          </cell>
          <cell r="D2739" t="str">
            <v>MA362 1A</v>
          </cell>
          <cell r="E2739" t="str">
            <v>SB16</v>
          </cell>
          <cell r="F2739">
            <v>682</v>
          </cell>
          <cell r="G2739">
            <v>682</v>
          </cell>
        </row>
        <row r="2740">
          <cell r="B2740" t="str">
            <v>LSE5295</v>
          </cell>
          <cell r="C2740" t="str">
            <v>521-02-02</v>
          </cell>
          <cell r="D2740" t="str">
            <v>MA362 1A</v>
          </cell>
          <cell r="E2740" t="str">
            <v>RW20</v>
          </cell>
          <cell r="F2740">
            <v>660</v>
          </cell>
          <cell r="G2740">
            <v>660</v>
          </cell>
        </row>
        <row r="2741">
          <cell r="B2741" t="str">
            <v>LSE5309</v>
          </cell>
          <cell r="C2741" t="str">
            <v>521-02-02</v>
          </cell>
          <cell r="D2741" t="str">
            <v>MA362 1A</v>
          </cell>
          <cell r="E2741" t="str">
            <v>RW20</v>
          </cell>
          <cell r="F2741">
            <v>660</v>
          </cell>
        </row>
        <row r="2742">
          <cell r="B2742" t="str">
            <v>LSE5308</v>
          </cell>
          <cell r="C2742" t="str">
            <v>521-02-16</v>
          </cell>
          <cell r="D2742" t="str">
            <v>MA362 1A</v>
          </cell>
          <cell r="E2742" t="str">
            <v>SW39</v>
          </cell>
          <cell r="F2742">
            <v>660</v>
          </cell>
          <cell r="G2742">
            <v>1320</v>
          </cell>
        </row>
        <row r="2743">
          <cell r="B2743" t="str">
            <v>LSE5308</v>
          </cell>
          <cell r="C2743" t="str">
            <v>521-02-16</v>
          </cell>
          <cell r="D2743" t="str">
            <v>MA362 1A</v>
          </cell>
          <cell r="E2743" t="str">
            <v>SW39</v>
          </cell>
          <cell r="F2743">
            <v>660</v>
          </cell>
        </row>
        <row r="2744">
          <cell r="B2744" t="str">
            <v>LSE5296</v>
          </cell>
          <cell r="C2744" t="str">
            <v>581-06-16</v>
          </cell>
          <cell r="D2744" t="str">
            <v>MA503 0A</v>
          </cell>
          <cell r="E2744" t="str">
            <v>SW49</v>
          </cell>
          <cell r="F2744">
            <v>660</v>
          </cell>
          <cell r="G2744">
            <v>660</v>
          </cell>
        </row>
        <row r="2745">
          <cell r="B2745" t="str">
            <v>LSE5297</v>
          </cell>
          <cell r="C2745" t="str">
            <v>581-06-02</v>
          </cell>
          <cell r="D2745" t="str">
            <v>MA503 0A</v>
          </cell>
          <cell r="E2745" t="str">
            <v>RW32</v>
          </cell>
          <cell r="F2745">
            <v>660</v>
          </cell>
          <cell r="G2745">
            <v>1320</v>
          </cell>
        </row>
        <row r="2746">
          <cell r="B2746" t="str">
            <v>LSE5297</v>
          </cell>
          <cell r="C2746" t="str">
            <v>581-06-02</v>
          </cell>
          <cell r="D2746" t="str">
            <v>MA503 0A</v>
          </cell>
          <cell r="E2746" t="str">
            <v>RW32</v>
          </cell>
          <cell r="F2746">
            <v>660</v>
          </cell>
        </row>
        <row r="2747">
          <cell r="B2747" t="str">
            <v>LSE5311</v>
          </cell>
          <cell r="C2747" t="str">
            <v>581-06-02</v>
          </cell>
          <cell r="D2747" t="str">
            <v>MA503 0A</v>
          </cell>
          <cell r="E2747" t="str">
            <v>RW32</v>
          </cell>
          <cell r="F2747">
            <v>660</v>
          </cell>
          <cell r="G2747">
            <v>660</v>
          </cell>
        </row>
        <row r="2748">
          <cell r="B2748" t="str">
            <v>LSE5310</v>
          </cell>
          <cell r="C2748" t="str">
            <v>581-06-16</v>
          </cell>
          <cell r="D2748" t="str">
            <v>MA503 0A</v>
          </cell>
          <cell r="E2748" t="str">
            <v>SW49</v>
          </cell>
          <cell r="F2748">
            <v>660</v>
          </cell>
          <cell r="G2748">
            <v>660</v>
          </cell>
        </row>
        <row r="2749">
          <cell r="B2749" t="str">
            <v>LSE5291</v>
          </cell>
          <cell r="C2749" t="str">
            <v>581-06-16</v>
          </cell>
          <cell r="D2749" t="str">
            <v>MA503 0A</v>
          </cell>
          <cell r="E2749" t="str">
            <v>SW49</v>
          </cell>
          <cell r="F2749">
            <v>660</v>
          </cell>
          <cell r="G2749">
            <v>660</v>
          </cell>
        </row>
        <row r="2750">
          <cell r="B2750" t="str">
            <v>LSE5293</v>
          </cell>
          <cell r="C2750" t="str">
            <v>581-06-02</v>
          </cell>
          <cell r="D2750" t="str">
            <v>MA503 0A</v>
          </cell>
          <cell r="E2750" t="str">
            <v>RW32</v>
          </cell>
          <cell r="F2750">
            <v>660</v>
          </cell>
          <cell r="G2750">
            <v>660</v>
          </cell>
        </row>
        <row r="2751">
          <cell r="B2751" t="str">
            <v>LSE5302</v>
          </cell>
          <cell r="C2751" t="str">
            <v>581-06-02</v>
          </cell>
          <cell r="D2751" t="str">
            <v>MA503 0A</v>
          </cell>
          <cell r="E2751" t="str">
            <v>RW32</v>
          </cell>
          <cell r="F2751">
            <v>660</v>
          </cell>
          <cell r="G2751">
            <v>660</v>
          </cell>
        </row>
        <row r="2752">
          <cell r="B2752" t="str">
            <v>LSE5300</v>
          </cell>
          <cell r="C2752" t="str">
            <v>581-06-16</v>
          </cell>
          <cell r="D2752" t="str">
            <v>MA503 0A</v>
          </cell>
          <cell r="E2752" t="str">
            <v>SW49</v>
          </cell>
          <cell r="F2752">
            <v>660</v>
          </cell>
          <cell r="G2752">
            <v>660</v>
          </cell>
        </row>
        <row r="2753">
          <cell r="B2753" t="str">
            <v>LSE5288</v>
          </cell>
          <cell r="C2753" t="str">
            <v>581-06-16</v>
          </cell>
          <cell r="D2753" t="str">
            <v>MA503 0A</v>
          </cell>
          <cell r="E2753" t="str">
            <v>SW49</v>
          </cell>
          <cell r="F2753">
            <v>660</v>
          </cell>
          <cell r="G2753">
            <v>2640</v>
          </cell>
        </row>
        <row r="2754">
          <cell r="B2754" t="str">
            <v>LSE5288</v>
          </cell>
          <cell r="C2754" t="str">
            <v>581-06-16</v>
          </cell>
          <cell r="D2754" t="str">
            <v>MA503 0A</v>
          </cell>
          <cell r="E2754" t="str">
            <v>SW49</v>
          </cell>
          <cell r="F2754">
            <v>660</v>
          </cell>
        </row>
        <row r="2755">
          <cell r="B2755" t="str">
            <v>LSE5288</v>
          </cell>
          <cell r="C2755" t="str">
            <v>581-06-16</v>
          </cell>
          <cell r="D2755" t="str">
            <v>MA503 0A</v>
          </cell>
          <cell r="E2755" t="str">
            <v>SW49</v>
          </cell>
          <cell r="F2755">
            <v>660</v>
          </cell>
        </row>
        <row r="2756">
          <cell r="B2756" t="str">
            <v>LSE5288</v>
          </cell>
          <cell r="C2756" t="str">
            <v>581-06-16</v>
          </cell>
          <cell r="D2756" t="str">
            <v>MA503 0A</v>
          </cell>
          <cell r="E2756" t="str">
            <v>SW49</v>
          </cell>
          <cell r="F2756">
            <v>660</v>
          </cell>
        </row>
        <row r="2757">
          <cell r="B2757" t="str">
            <v>LSE5303</v>
          </cell>
          <cell r="C2757" t="str">
            <v>581-06-16</v>
          </cell>
          <cell r="D2757" t="str">
            <v>MA503 0A</v>
          </cell>
          <cell r="E2757" t="str">
            <v>SW49</v>
          </cell>
          <cell r="F2757">
            <v>330</v>
          </cell>
          <cell r="G2757">
            <v>330</v>
          </cell>
        </row>
        <row r="2758">
          <cell r="B2758" t="str">
            <v>LSE5317 Re-Cut</v>
          </cell>
          <cell r="C2758" t="str">
            <v>523-02-75</v>
          </cell>
          <cell r="D2758" t="str">
            <v>MA438 0A</v>
          </cell>
          <cell r="E2758" t="str">
            <v>SB15</v>
          </cell>
          <cell r="F2758">
            <v>199</v>
          </cell>
          <cell r="G2758">
            <v>199</v>
          </cell>
        </row>
        <row r="2759">
          <cell r="B2759" t="str">
            <v>LSE5305</v>
          </cell>
          <cell r="C2759" t="str">
            <v>581-06-02</v>
          </cell>
          <cell r="D2759" t="str">
            <v>MA503 0A</v>
          </cell>
          <cell r="E2759" t="str">
            <v>RW32</v>
          </cell>
          <cell r="F2759">
            <v>330</v>
          </cell>
          <cell r="G2759">
            <v>330</v>
          </cell>
        </row>
        <row r="2760">
          <cell r="B2760" t="str">
            <v>LSE5307</v>
          </cell>
          <cell r="C2760" t="str">
            <v>581-06-02</v>
          </cell>
          <cell r="D2760" t="str">
            <v>MA503 0A</v>
          </cell>
          <cell r="E2760" t="str">
            <v>RW32</v>
          </cell>
          <cell r="F2760">
            <v>330</v>
          </cell>
          <cell r="G2760">
            <v>330</v>
          </cell>
        </row>
        <row r="2761">
          <cell r="B2761" t="str">
            <v>LSE5299</v>
          </cell>
          <cell r="C2761" t="str">
            <v>581-06-02</v>
          </cell>
          <cell r="D2761" t="str">
            <v>MA503 0A</v>
          </cell>
          <cell r="E2761" t="str">
            <v>RW32</v>
          </cell>
          <cell r="F2761">
            <v>330</v>
          </cell>
          <cell r="G2761">
            <v>330</v>
          </cell>
        </row>
        <row r="2762">
          <cell r="B2762" t="str">
            <v>LSE5298</v>
          </cell>
          <cell r="C2762" t="str">
            <v>581-06-16</v>
          </cell>
          <cell r="D2762" t="str">
            <v>MA503 0A</v>
          </cell>
          <cell r="E2762" t="str">
            <v>SW49</v>
          </cell>
          <cell r="F2762">
            <v>660</v>
          </cell>
        </row>
        <row r="2763">
          <cell r="B2763" t="str">
            <v>LSE5298</v>
          </cell>
          <cell r="C2763" t="str">
            <v>581-06-16</v>
          </cell>
          <cell r="D2763" t="str">
            <v>MA503 0A</v>
          </cell>
          <cell r="E2763" t="str">
            <v>SW49</v>
          </cell>
          <cell r="F2763">
            <v>660</v>
          </cell>
        </row>
        <row r="2764">
          <cell r="B2764" t="str">
            <v>LSE5313</v>
          </cell>
          <cell r="C2764" t="str">
            <v>581-06-16</v>
          </cell>
          <cell r="D2764" t="str">
            <v>MA503 0A</v>
          </cell>
          <cell r="E2764" t="str">
            <v>SW49</v>
          </cell>
          <cell r="F2764">
            <v>660</v>
          </cell>
          <cell r="G2764">
            <v>1320</v>
          </cell>
        </row>
        <row r="2765">
          <cell r="B2765" t="str">
            <v>LSE5313</v>
          </cell>
          <cell r="C2765" t="str">
            <v>581-06-16</v>
          </cell>
          <cell r="D2765" t="str">
            <v>MA503 0A</v>
          </cell>
          <cell r="E2765" t="str">
            <v>SW49</v>
          </cell>
          <cell r="F2765">
            <v>660</v>
          </cell>
        </row>
        <row r="2766">
          <cell r="B2766" t="str">
            <v>LSE5314</v>
          </cell>
          <cell r="C2766" t="str">
            <v>581-06-02</v>
          </cell>
          <cell r="D2766" t="str">
            <v>MA503 0A</v>
          </cell>
          <cell r="E2766" t="str">
            <v>RW32</v>
          </cell>
          <cell r="F2766">
            <v>660</v>
          </cell>
          <cell r="G2766">
            <v>1320</v>
          </cell>
        </row>
        <row r="2767">
          <cell r="B2767" t="str">
            <v>LSE5314</v>
          </cell>
          <cell r="C2767" t="str">
            <v>581-06-02</v>
          </cell>
          <cell r="D2767" t="str">
            <v>MA503 0A</v>
          </cell>
          <cell r="E2767" t="str">
            <v>RW32</v>
          </cell>
          <cell r="F2767">
            <v>660</v>
          </cell>
        </row>
        <row r="2768">
          <cell r="B2768" t="str">
            <v>LSE5345</v>
          </cell>
          <cell r="C2768" t="str">
            <v>581-06-02</v>
          </cell>
          <cell r="D2768" t="str">
            <v>MA503 0A</v>
          </cell>
          <cell r="E2768" t="str">
            <v>RW32</v>
          </cell>
          <cell r="F2768">
            <v>660</v>
          </cell>
          <cell r="G2768">
            <v>2640</v>
          </cell>
        </row>
        <row r="2769">
          <cell r="B2769" t="str">
            <v>LSE5345</v>
          </cell>
          <cell r="C2769" t="str">
            <v>581-06-02</v>
          </cell>
          <cell r="D2769" t="str">
            <v>MA503 0A</v>
          </cell>
          <cell r="E2769" t="str">
            <v>RW32</v>
          </cell>
          <cell r="F2769">
            <v>660</v>
          </cell>
        </row>
        <row r="2770">
          <cell r="B2770" t="str">
            <v>LSE5345</v>
          </cell>
          <cell r="C2770" t="str">
            <v>581-06-02</v>
          </cell>
          <cell r="D2770" t="str">
            <v>MA503 0A</v>
          </cell>
          <cell r="E2770" t="str">
            <v>RW32</v>
          </cell>
          <cell r="F2770">
            <v>660</v>
          </cell>
        </row>
        <row r="2771">
          <cell r="B2771" t="str">
            <v>LSE5345</v>
          </cell>
          <cell r="C2771" t="str">
            <v>581-06-02</v>
          </cell>
          <cell r="D2771" t="str">
            <v>MA503 0A</v>
          </cell>
          <cell r="E2771" t="str">
            <v>RW32</v>
          </cell>
          <cell r="F2771">
            <v>660</v>
          </cell>
        </row>
        <row r="2772">
          <cell r="B2772" t="str">
            <v>LSE5344</v>
          </cell>
          <cell r="C2772" t="str">
            <v>581-06-16</v>
          </cell>
          <cell r="D2772" t="str">
            <v>MA503 0A</v>
          </cell>
          <cell r="E2772" t="str">
            <v>SW49</v>
          </cell>
          <cell r="F2772">
            <v>660</v>
          </cell>
          <cell r="G2772">
            <v>3960</v>
          </cell>
        </row>
        <row r="2773">
          <cell r="B2773" t="str">
            <v>LSE5344</v>
          </cell>
          <cell r="C2773" t="str">
            <v>581-06-16</v>
          </cell>
          <cell r="D2773" t="str">
            <v>MA503 0A</v>
          </cell>
          <cell r="E2773" t="str">
            <v>SW49</v>
          </cell>
          <cell r="F2773">
            <v>660</v>
          </cell>
        </row>
        <row r="2774">
          <cell r="B2774" t="str">
            <v>LSE5344</v>
          </cell>
          <cell r="C2774" t="str">
            <v>581-06-16</v>
          </cell>
          <cell r="D2774" t="str">
            <v>MA503 0A</v>
          </cell>
          <cell r="E2774" t="str">
            <v>SW49</v>
          </cell>
          <cell r="F2774">
            <v>660</v>
          </cell>
        </row>
        <row r="2775">
          <cell r="B2775" t="str">
            <v>LSE5344</v>
          </cell>
          <cell r="C2775" t="str">
            <v>581-06-16</v>
          </cell>
          <cell r="D2775" t="str">
            <v>MA503 0A</v>
          </cell>
          <cell r="E2775" t="str">
            <v>SW49</v>
          </cell>
          <cell r="F2775">
            <v>660</v>
          </cell>
        </row>
        <row r="2776">
          <cell r="B2776" t="str">
            <v>LSE5344</v>
          </cell>
          <cell r="C2776" t="str">
            <v>581-06-16</v>
          </cell>
          <cell r="D2776" t="str">
            <v>MA503 0A</v>
          </cell>
          <cell r="E2776" t="str">
            <v>SW49</v>
          </cell>
          <cell r="F2776">
            <v>660</v>
          </cell>
        </row>
        <row r="2777">
          <cell r="B2777" t="str">
            <v>LSE5344</v>
          </cell>
          <cell r="C2777" t="str">
            <v>581-06-16</v>
          </cell>
          <cell r="D2777" t="str">
            <v>MA503 0A</v>
          </cell>
          <cell r="E2777" t="str">
            <v>SW49</v>
          </cell>
          <cell r="F2777">
            <v>660</v>
          </cell>
        </row>
        <row r="2779">
          <cell r="B2779" t="str">
            <v>MUS2052</v>
          </cell>
          <cell r="C2779" t="str">
            <v>Bootcut 3173</v>
          </cell>
          <cell r="D2779" t="str">
            <v>MA506 0A</v>
          </cell>
          <cell r="E2779" t="str">
            <v>SP06</v>
          </cell>
          <cell r="F2779">
            <v>620</v>
          </cell>
        </row>
        <row r="2780">
          <cell r="B2780" t="str">
            <v>MUS2052</v>
          </cell>
          <cell r="C2780" t="str">
            <v>Bootcut 3173</v>
          </cell>
          <cell r="D2780" t="str">
            <v>MA506 0A</v>
          </cell>
          <cell r="E2780" t="str">
            <v>SP06</v>
          </cell>
          <cell r="F2780">
            <v>720</v>
          </cell>
        </row>
        <row r="2781">
          <cell r="B2781" t="str">
            <v>MUS2052</v>
          </cell>
          <cell r="C2781" t="str">
            <v>Bootcut 3173</v>
          </cell>
          <cell r="D2781" t="str">
            <v>MA506 0A</v>
          </cell>
          <cell r="E2781" t="str">
            <v>SP06</v>
          </cell>
          <cell r="F2781">
            <v>200</v>
          </cell>
        </row>
        <row r="2782">
          <cell r="B2782" t="str">
            <v>MUS2052</v>
          </cell>
          <cell r="C2782" t="str">
            <v>Bootcut 3173</v>
          </cell>
          <cell r="D2782" t="str">
            <v>MA506 0A</v>
          </cell>
          <cell r="E2782" t="str">
            <v>SP06</v>
          </cell>
          <cell r="F2782">
            <v>44</v>
          </cell>
        </row>
        <row r="2783">
          <cell r="B2783" t="str">
            <v>MUS2052</v>
          </cell>
          <cell r="C2783" t="str">
            <v>Bootcut 3173</v>
          </cell>
          <cell r="D2783" t="str">
            <v>MA506 0A</v>
          </cell>
          <cell r="E2783" t="str">
            <v>SP06</v>
          </cell>
          <cell r="F2783">
            <v>48</v>
          </cell>
        </row>
        <row r="2784">
          <cell r="B2784" t="str">
            <v>LSANZ4918</v>
          </cell>
          <cell r="C2784" t="str">
            <v>20595-0207</v>
          </cell>
          <cell r="D2784" t="str">
            <v>WA512 1A</v>
          </cell>
          <cell r="E2784" t="str">
            <v>SW49</v>
          </cell>
          <cell r="F2784">
            <v>600</v>
          </cell>
          <cell r="G2784">
            <v>1500</v>
          </cell>
        </row>
        <row r="2785">
          <cell r="B2785" t="str">
            <v>LSANZ4918</v>
          </cell>
          <cell r="C2785" t="str">
            <v>20595-0207</v>
          </cell>
          <cell r="D2785" t="str">
            <v>WA512 1A</v>
          </cell>
          <cell r="E2785" t="str">
            <v>SW49</v>
          </cell>
          <cell r="F2785">
            <v>600</v>
          </cell>
        </row>
        <row r="2786">
          <cell r="B2786" t="str">
            <v>LSANZ4918</v>
          </cell>
          <cell r="C2786" t="str">
            <v>20595-0207</v>
          </cell>
          <cell r="D2786" t="str">
            <v>WA512 1A</v>
          </cell>
          <cell r="E2786" t="str">
            <v>SW49</v>
          </cell>
          <cell r="F2786">
            <v>300</v>
          </cell>
        </row>
        <row r="2787">
          <cell r="B2787" t="str">
            <v>LSANZ4919</v>
          </cell>
          <cell r="C2787" t="str">
            <v>20596-0201</v>
          </cell>
          <cell r="D2787" t="str">
            <v>WA513 1A</v>
          </cell>
          <cell r="E2787" t="str">
            <v>RW32</v>
          </cell>
          <cell r="F2787">
            <v>600</v>
          </cell>
          <cell r="G2787">
            <v>1200</v>
          </cell>
        </row>
        <row r="2788">
          <cell r="B2788" t="str">
            <v>LSANZ4919</v>
          </cell>
          <cell r="C2788" t="str">
            <v>20596-0201</v>
          </cell>
          <cell r="D2788" t="str">
            <v>WA513 1A</v>
          </cell>
          <cell r="E2788" t="str">
            <v>RW32</v>
          </cell>
          <cell r="F2788">
            <v>600</v>
          </cell>
        </row>
        <row r="2789">
          <cell r="B2789" t="str">
            <v>MUS2051 Re-Cut</v>
          </cell>
          <cell r="C2789" t="str">
            <v>Bell Bottom 520</v>
          </cell>
          <cell r="D2789" t="str">
            <v>WA507 0A</v>
          </cell>
          <cell r="E2789" t="str">
            <v>SP06</v>
          </cell>
          <cell r="F2789">
            <v>57</v>
          </cell>
        </row>
        <row r="2793">
          <cell r="B2793" t="str">
            <v>LSANZ4895 Re-Cut</v>
          </cell>
          <cell r="C2793" t="str">
            <v>20981-8591</v>
          </cell>
          <cell r="D2793" t="str">
            <v>WA521 0A</v>
          </cell>
          <cell r="E2793" t="str">
            <v>SP11B</v>
          </cell>
          <cell r="F2793">
            <v>28</v>
          </cell>
          <cell r="G2793">
            <v>28</v>
          </cell>
        </row>
        <row r="2795">
          <cell r="B2795" t="str">
            <v>LSE5323</v>
          </cell>
          <cell r="C2795" t="str">
            <v>581-06-16</v>
          </cell>
          <cell r="D2795" t="str">
            <v>MA503 0A</v>
          </cell>
          <cell r="E2795" t="str">
            <v>SW49</v>
          </cell>
          <cell r="F2795">
            <v>660</v>
          </cell>
          <cell r="G2795">
            <v>1320</v>
          </cell>
        </row>
        <row r="2796">
          <cell r="B2796" t="str">
            <v>LSE5323</v>
          </cell>
          <cell r="C2796" t="str">
            <v>581-06-16</v>
          </cell>
          <cell r="D2796" t="str">
            <v>MA503 0A</v>
          </cell>
          <cell r="E2796" t="str">
            <v>SW49</v>
          </cell>
          <cell r="F2796">
            <v>660</v>
          </cell>
        </row>
        <row r="2797">
          <cell r="B2797" t="str">
            <v>LSE5338</v>
          </cell>
          <cell r="C2797" t="str">
            <v>581-06-16</v>
          </cell>
          <cell r="D2797" t="str">
            <v>MA503 0A</v>
          </cell>
          <cell r="E2797" t="str">
            <v>SW49</v>
          </cell>
          <cell r="F2797">
            <v>660</v>
          </cell>
          <cell r="G2797">
            <v>1320</v>
          </cell>
        </row>
        <row r="2798">
          <cell r="B2798" t="str">
            <v>LSE5338</v>
          </cell>
          <cell r="C2798" t="str">
            <v>581-06-16</v>
          </cell>
          <cell r="D2798" t="str">
            <v>MA503 0A</v>
          </cell>
          <cell r="E2798" t="str">
            <v>SW49</v>
          </cell>
          <cell r="F2798">
            <v>660</v>
          </cell>
        </row>
        <row r="2799">
          <cell r="B2799" t="str">
            <v>LSE5339</v>
          </cell>
          <cell r="C2799" t="str">
            <v>581-06-02</v>
          </cell>
          <cell r="D2799" t="str">
            <v>MA503 0A</v>
          </cell>
          <cell r="E2799" t="str">
            <v>RW32</v>
          </cell>
          <cell r="F2799">
            <v>660</v>
          </cell>
          <cell r="G2799">
            <v>660</v>
          </cell>
        </row>
        <row r="2800">
          <cell r="B2800" t="str">
            <v>LSE5333</v>
          </cell>
          <cell r="C2800" t="str">
            <v>581-06-02</v>
          </cell>
          <cell r="D2800" t="str">
            <v>MA503 0A</v>
          </cell>
          <cell r="E2800" t="str">
            <v>RW32</v>
          </cell>
          <cell r="F2800">
            <v>660</v>
          </cell>
          <cell r="G2800">
            <v>2640</v>
          </cell>
        </row>
        <row r="2801">
          <cell r="B2801" t="str">
            <v>LSE5333</v>
          </cell>
          <cell r="C2801" t="str">
            <v>581-06-02</v>
          </cell>
          <cell r="D2801" t="str">
            <v>MA503 0A</v>
          </cell>
          <cell r="E2801" t="str">
            <v>RW32</v>
          </cell>
          <cell r="F2801">
            <v>660</v>
          </cell>
        </row>
        <row r="2802">
          <cell r="B2802" t="str">
            <v>LSE5333</v>
          </cell>
          <cell r="C2802" t="str">
            <v>581-06-02</v>
          </cell>
          <cell r="D2802" t="str">
            <v>MA503 0A</v>
          </cell>
          <cell r="E2802" t="str">
            <v>RW32</v>
          </cell>
          <cell r="F2802">
            <v>660</v>
          </cell>
        </row>
        <row r="2803">
          <cell r="B2803" t="str">
            <v>LSE5333</v>
          </cell>
          <cell r="C2803" t="str">
            <v>581-06-02</v>
          </cell>
          <cell r="D2803" t="str">
            <v>MA503 0A</v>
          </cell>
          <cell r="E2803" t="str">
            <v>RW32</v>
          </cell>
          <cell r="F2803">
            <v>660</v>
          </cell>
        </row>
        <row r="2804">
          <cell r="B2804" t="str">
            <v>LSE5334</v>
          </cell>
          <cell r="C2804" t="str">
            <v>581-06-02</v>
          </cell>
          <cell r="D2804" t="str">
            <v>MA503 0A</v>
          </cell>
          <cell r="E2804" t="str">
            <v>RW32</v>
          </cell>
          <cell r="F2804">
            <v>660</v>
          </cell>
          <cell r="G2804">
            <v>1320</v>
          </cell>
        </row>
        <row r="2805">
          <cell r="B2805" t="str">
            <v>LSE5313 Re-Cut</v>
          </cell>
          <cell r="C2805" t="str">
            <v>581-06-16</v>
          </cell>
          <cell r="D2805" t="str">
            <v>MA503 0A</v>
          </cell>
          <cell r="E2805" t="str">
            <v>SW49</v>
          </cell>
          <cell r="F2805">
            <v>78</v>
          </cell>
          <cell r="G2805">
            <v>80</v>
          </cell>
        </row>
        <row r="2806">
          <cell r="B2806" t="str">
            <v>LSE5334</v>
          </cell>
          <cell r="C2806" t="str">
            <v>581-06-02</v>
          </cell>
          <cell r="D2806" t="str">
            <v>MA503 0A</v>
          </cell>
          <cell r="E2806" t="str">
            <v>RW32</v>
          </cell>
          <cell r="F2806">
            <v>660</v>
          </cell>
        </row>
        <row r="2807">
          <cell r="B2807" t="str">
            <v>LSE5331</v>
          </cell>
          <cell r="C2807" t="str">
            <v>581-06-16</v>
          </cell>
          <cell r="D2807" t="str">
            <v>MA503 0A</v>
          </cell>
          <cell r="E2807" t="str">
            <v>SW49</v>
          </cell>
          <cell r="F2807">
            <v>660</v>
          </cell>
          <cell r="G2807">
            <v>2640</v>
          </cell>
        </row>
        <row r="2808">
          <cell r="B2808" t="str">
            <v>LSE5331</v>
          </cell>
          <cell r="C2808" t="str">
            <v>581-06-16</v>
          </cell>
          <cell r="D2808" t="str">
            <v>MA503 0A</v>
          </cell>
          <cell r="E2808" t="str">
            <v>SW49</v>
          </cell>
          <cell r="F2808">
            <v>660</v>
          </cell>
        </row>
        <row r="2809">
          <cell r="B2809" t="str">
            <v>LSE5331</v>
          </cell>
          <cell r="C2809" t="str">
            <v>581-06-16</v>
          </cell>
          <cell r="D2809" t="str">
            <v>MA503 0A</v>
          </cell>
          <cell r="E2809" t="str">
            <v>SW49</v>
          </cell>
          <cell r="F2809">
            <v>660</v>
          </cell>
        </row>
        <row r="2810">
          <cell r="B2810" t="str">
            <v>LSE5331</v>
          </cell>
          <cell r="C2810" t="str">
            <v>581-06-16</v>
          </cell>
          <cell r="D2810" t="str">
            <v>MA503 0A</v>
          </cell>
          <cell r="E2810" t="str">
            <v>SW49</v>
          </cell>
          <cell r="F2810">
            <v>660</v>
          </cell>
        </row>
        <row r="2811">
          <cell r="B2811" t="str">
            <v>LSE5332</v>
          </cell>
          <cell r="C2811" t="str">
            <v>581-06-16</v>
          </cell>
          <cell r="D2811" t="str">
            <v>MA503 0A</v>
          </cell>
          <cell r="E2811" t="str">
            <v>SW49</v>
          </cell>
          <cell r="F2811">
            <v>660</v>
          </cell>
          <cell r="G2811">
            <v>2640</v>
          </cell>
        </row>
        <row r="2812">
          <cell r="B2812" t="str">
            <v>LSE5332</v>
          </cell>
          <cell r="C2812" t="str">
            <v>581-06-16</v>
          </cell>
          <cell r="D2812" t="str">
            <v>MA503 0A</v>
          </cell>
          <cell r="E2812" t="str">
            <v>SW49</v>
          </cell>
          <cell r="F2812">
            <v>660</v>
          </cell>
        </row>
        <row r="2813">
          <cell r="B2813" t="str">
            <v>LSE5332</v>
          </cell>
          <cell r="C2813" t="str">
            <v>581-06-16</v>
          </cell>
          <cell r="D2813" t="str">
            <v>MA503 0A</v>
          </cell>
          <cell r="E2813" t="str">
            <v>SW49</v>
          </cell>
          <cell r="F2813">
            <v>660</v>
          </cell>
        </row>
        <row r="2814">
          <cell r="B2814" t="str">
            <v>LSE5332</v>
          </cell>
          <cell r="C2814" t="str">
            <v>581-06-16</v>
          </cell>
          <cell r="D2814" t="str">
            <v>MA503 0A</v>
          </cell>
          <cell r="E2814" t="str">
            <v>SW49</v>
          </cell>
          <cell r="F2814">
            <v>660</v>
          </cell>
        </row>
        <row r="2815">
          <cell r="B2815" t="str">
            <v>LSE5343</v>
          </cell>
          <cell r="C2815" t="str">
            <v>581-06-16</v>
          </cell>
          <cell r="D2815" t="str">
            <v>MA503 0A</v>
          </cell>
          <cell r="E2815" t="str">
            <v>SW49</v>
          </cell>
          <cell r="F2815">
            <v>660</v>
          </cell>
          <cell r="G2815">
            <v>660</v>
          </cell>
        </row>
        <row r="2816">
          <cell r="B2816" t="str">
            <v>LSE5327</v>
          </cell>
          <cell r="C2816" t="str">
            <v>581-06-16</v>
          </cell>
          <cell r="D2816" t="str">
            <v>MA503 0A</v>
          </cell>
          <cell r="E2816" t="str">
            <v>SW49</v>
          </cell>
          <cell r="F2816">
            <v>660</v>
          </cell>
          <cell r="G2816">
            <v>660</v>
          </cell>
        </row>
        <row r="2817">
          <cell r="B2817" t="str">
            <v>LSE5329</v>
          </cell>
          <cell r="C2817" t="str">
            <v>581-06-02</v>
          </cell>
          <cell r="D2817" t="str">
            <v>MA503 0A</v>
          </cell>
          <cell r="E2817" t="str">
            <v>RW32</v>
          </cell>
          <cell r="F2817">
            <v>660</v>
          </cell>
          <cell r="G2817">
            <v>1320</v>
          </cell>
        </row>
        <row r="2818">
          <cell r="B2818" t="str">
            <v>LSE5329</v>
          </cell>
          <cell r="C2818" t="str">
            <v>581-06-02</v>
          </cell>
          <cell r="D2818" t="str">
            <v>MA503 0A</v>
          </cell>
          <cell r="E2818" t="str">
            <v>RW32</v>
          </cell>
          <cell r="F2818">
            <v>660</v>
          </cell>
        </row>
        <row r="2819">
          <cell r="B2819" t="str">
            <v>LSE5322</v>
          </cell>
          <cell r="C2819" t="str">
            <v>581-06-13</v>
          </cell>
          <cell r="D2819" t="str">
            <v>MA503 0A</v>
          </cell>
          <cell r="E2819" t="str">
            <v>BW40</v>
          </cell>
          <cell r="F2819">
            <v>660</v>
          </cell>
          <cell r="G2819">
            <v>1320</v>
          </cell>
        </row>
        <row r="2820">
          <cell r="B2820" t="str">
            <v>LSE5322</v>
          </cell>
          <cell r="C2820" t="str">
            <v>581-06-13</v>
          </cell>
          <cell r="D2820" t="str">
            <v>MA503 0A</v>
          </cell>
          <cell r="E2820" t="str">
            <v>BW40</v>
          </cell>
          <cell r="F2820">
            <v>660</v>
          </cell>
        </row>
        <row r="2821">
          <cell r="B2821" t="str">
            <v>LSE5320</v>
          </cell>
          <cell r="C2821" t="str">
            <v>521-02-16</v>
          </cell>
          <cell r="D2821" t="str">
            <v>MA362 1A</v>
          </cell>
          <cell r="E2821" t="str">
            <v>SW39</v>
          </cell>
          <cell r="F2821">
            <v>660</v>
          </cell>
          <cell r="G2821">
            <v>660</v>
          </cell>
        </row>
        <row r="2822">
          <cell r="B2822" t="str">
            <v>LSE5337</v>
          </cell>
          <cell r="C2822" t="str">
            <v>521-02-16</v>
          </cell>
          <cell r="D2822" t="str">
            <v>MA362 1A</v>
          </cell>
          <cell r="E2822" t="str">
            <v>SW39</v>
          </cell>
          <cell r="F2822">
            <v>660</v>
          </cell>
          <cell r="G2822">
            <v>660</v>
          </cell>
        </row>
        <row r="2823">
          <cell r="B2823" t="str">
            <v>LSE5321</v>
          </cell>
          <cell r="C2823" t="str">
            <v>521-02-16</v>
          </cell>
          <cell r="D2823" t="str">
            <v>MA362 1A</v>
          </cell>
          <cell r="E2823" t="str">
            <v>SW39</v>
          </cell>
          <cell r="F2823">
            <v>660</v>
          </cell>
          <cell r="G2823">
            <v>660</v>
          </cell>
        </row>
        <row r="2824">
          <cell r="B2824" t="str">
            <v>LSE5341</v>
          </cell>
          <cell r="C2824" t="str">
            <v>521-02-02</v>
          </cell>
          <cell r="D2824" t="str">
            <v>MA362 1A</v>
          </cell>
          <cell r="E2824" t="str">
            <v>RW20</v>
          </cell>
          <cell r="F2824">
            <v>660</v>
          </cell>
          <cell r="G2824">
            <v>660</v>
          </cell>
        </row>
        <row r="2825">
          <cell r="B2825" t="str">
            <v>LSE5342</v>
          </cell>
          <cell r="C2825" t="str">
            <v>521-02-02</v>
          </cell>
          <cell r="D2825" t="str">
            <v>MA362 1A</v>
          </cell>
          <cell r="E2825" t="str">
            <v>RW20</v>
          </cell>
          <cell r="F2825">
            <v>660</v>
          </cell>
          <cell r="G2825">
            <v>660</v>
          </cell>
        </row>
        <row r="2826">
          <cell r="B2826" t="str">
            <v>LSE5347</v>
          </cell>
          <cell r="C2826" t="str">
            <v>521-02-76</v>
          </cell>
          <cell r="D2826" t="str">
            <v>MA362 1A</v>
          </cell>
          <cell r="E2826" t="str">
            <v>SB16</v>
          </cell>
          <cell r="F2826">
            <v>682</v>
          </cell>
          <cell r="G2826">
            <v>682</v>
          </cell>
        </row>
        <row r="2827">
          <cell r="B2827" t="str">
            <v>LSE5346</v>
          </cell>
          <cell r="C2827" t="str">
            <v>521-02-76</v>
          </cell>
          <cell r="D2827" t="str">
            <v>MA362 1A</v>
          </cell>
          <cell r="E2827" t="str">
            <v>SB16</v>
          </cell>
          <cell r="F2827">
            <v>682</v>
          </cell>
          <cell r="G2827">
            <v>1364</v>
          </cell>
        </row>
        <row r="2828">
          <cell r="B2828" t="str">
            <v>LSE5346</v>
          </cell>
          <cell r="C2828" t="str">
            <v>521-02-76</v>
          </cell>
          <cell r="D2828" t="str">
            <v>MA362 1A</v>
          </cell>
          <cell r="E2828" t="str">
            <v>SB16</v>
          </cell>
          <cell r="F2828">
            <v>682</v>
          </cell>
        </row>
        <row r="2829">
          <cell r="B2829" t="str">
            <v>LSE5349</v>
          </cell>
          <cell r="C2829" t="str">
            <v>523-02-75</v>
          </cell>
          <cell r="D2829" t="str">
            <v>MA438 0A</v>
          </cell>
          <cell r="E2829" t="str">
            <v>SB15</v>
          </cell>
          <cell r="F2829">
            <v>682</v>
          </cell>
          <cell r="G2829">
            <v>682</v>
          </cell>
        </row>
        <row r="2830">
          <cell r="B2830" t="str">
            <v>LSE5348</v>
          </cell>
          <cell r="C2830" t="str">
            <v>523-02-75</v>
          </cell>
          <cell r="D2830" t="str">
            <v>MA438 0A</v>
          </cell>
          <cell r="E2830" t="str">
            <v>SB15</v>
          </cell>
          <cell r="F2830">
            <v>682</v>
          </cell>
          <cell r="G2830">
            <v>1364</v>
          </cell>
        </row>
        <row r="2831">
          <cell r="B2831" t="str">
            <v>LSE5348</v>
          </cell>
          <cell r="C2831" t="str">
            <v>523-02-75</v>
          </cell>
          <cell r="D2831" t="str">
            <v>MA438 0A</v>
          </cell>
          <cell r="E2831" t="str">
            <v>SB15</v>
          </cell>
          <cell r="F2831">
            <v>682</v>
          </cell>
        </row>
        <row r="2832">
          <cell r="B2832" t="str">
            <v>LSE5330</v>
          </cell>
          <cell r="C2832" t="str">
            <v>582-06-02</v>
          </cell>
          <cell r="D2832" t="str">
            <v>MA473 0B</v>
          </cell>
          <cell r="E2832" t="str">
            <v>RW32</v>
          </cell>
          <cell r="F2832">
            <v>660</v>
          </cell>
          <cell r="G2832">
            <v>5940</v>
          </cell>
        </row>
        <row r="2833">
          <cell r="B2833" t="str">
            <v>LSE5330</v>
          </cell>
          <cell r="C2833" t="str">
            <v>582-06-02</v>
          </cell>
          <cell r="D2833" t="str">
            <v>MA473 0B</v>
          </cell>
          <cell r="E2833" t="str">
            <v>RW32</v>
          </cell>
          <cell r="F2833">
            <v>660</v>
          </cell>
        </row>
        <row r="2834">
          <cell r="B2834" t="str">
            <v>LSE5330</v>
          </cell>
          <cell r="C2834" t="str">
            <v>582-06-02</v>
          </cell>
          <cell r="D2834" t="str">
            <v>MA473 0B</v>
          </cell>
          <cell r="E2834" t="str">
            <v>RW32</v>
          </cell>
          <cell r="F2834">
            <v>660</v>
          </cell>
        </row>
        <row r="2835">
          <cell r="B2835" t="str">
            <v>LSE5330</v>
          </cell>
          <cell r="C2835" t="str">
            <v>582-06-02</v>
          </cell>
          <cell r="D2835" t="str">
            <v>MA473 0B</v>
          </cell>
          <cell r="E2835" t="str">
            <v>RW32</v>
          </cell>
          <cell r="F2835">
            <v>660</v>
          </cell>
        </row>
        <row r="2836">
          <cell r="B2836" t="str">
            <v>LSE5330</v>
          </cell>
          <cell r="C2836" t="str">
            <v>582-06-02</v>
          </cell>
          <cell r="D2836" t="str">
            <v>MA473 0B</v>
          </cell>
          <cell r="E2836" t="str">
            <v>RW32</v>
          </cell>
          <cell r="F2836">
            <v>660</v>
          </cell>
        </row>
        <row r="2837">
          <cell r="B2837" t="str">
            <v>LSE5330</v>
          </cell>
          <cell r="C2837" t="str">
            <v>582-06-02</v>
          </cell>
          <cell r="D2837" t="str">
            <v>MA473 0B</v>
          </cell>
          <cell r="E2837" t="str">
            <v>RW32</v>
          </cell>
          <cell r="F2837">
            <v>660</v>
          </cell>
        </row>
        <row r="2838">
          <cell r="B2838" t="str">
            <v>LSE5330</v>
          </cell>
          <cell r="C2838" t="str">
            <v>582-06-02</v>
          </cell>
          <cell r="D2838" t="str">
            <v>MA473 0B</v>
          </cell>
          <cell r="E2838" t="str">
            <v>RW32</v>
          </cell>
          <cell r="F2838">
            <v>660</v>
          </cell>
        </row>
        <row r="2839">
          <cell r="B2839" t="str">
            <v>LSE5330</v>
          </cell>
          <cell r="C2839" t="str">
            <v>582-06-02</v>
          </cell>
          <cell r="D2839" t="str">
            <v>MA473 0B</v>
          </cell>
          <cell r="E2839" t="str">
            <v>RW32</v>
          </cell>
          <cell r="F2839">
            <v>660</v>
          </cell>
        </row>
        <row r="2840">
          <cell r="B2840" t="str">
            <v>LSE5330</v>
          </cell>
          <cell r="C2840" t="str">
            <v>582-06-02</v>
          </cell>
          <cell r="D2840" t="str">
            <v>MA473 0B</v>
          </cell>
          <cell r="E2840" t="str">
            <v>RW32</v>
          </cell>
          <cell r="F2840">
            <v>660</v>
          </cell>
        </row>
        <row r="2841">
          <cell r="B2841" t="str">
            <v>LSE5328</v>
          </cell>
          <cell r="C2841" t="str">
            <v>582-06-16</v>
          </cell>
          <cell r="D2841" t="str">
            <v>MA473 0B</v>
          </cell>
          <cell r="E2841" t="str">
            <v>SW49</v>
          </cell>
          <cell r="F2841">
            <v>660</v>
          </cell>
          <cell r="G2841">
            <v>5280</v>
          </cell>
        </row>
        <row r="2842">
          <cell r="B2842" t="str">
            <v>LSE5328</v>
          </cell>
          <cell r="C2842" t="str">
            <v>582-06-16</v>
          </cell>
          <cell r="D2842" t="str">
            <v>MA473 0B</v>
          </cell>
          <cell r="E2842" t="str">
            <v>SW49</v>
          </cell>
          <cell r="F2842">
            <v>660</v>
          </cell>
        </row>
        <row r="2843">
          <cell r="B2843" t="str">
            <v>LSE5328</v>
          </cell>
          <cell r="C2843" t="str">
            <v>582-06-16</v>
          </cell>
          <cell r="D2843" t="str">
            <v>MA473 0B</v>
          </cell>
          <cell r="E2843" t="str">
            <v>SW49</v>
          </cell>
          <cell r="F2843">
            <v>660</v>
          </cell>
        </row>
        <row r="2844">
          <cell r="B2844" t="str">
            <v>LSE5328</v>
          </cell>
          <cell r="C2844" t="str">
            <v>582-06-16</v>
          </cell>
          <cell r="D2844" t="str">
            <v>MA473 0B</v>
          </cell>
          <cell r="E2844" t="str">
            <v>SW49</v>
          </cell>
          <cell r="F2844">
            <v>660</v>
          </cell>
        </row>
        <row r="2845">
          <cell r="B2845" t="str">
            <v>LSE5328</v>
          </cell>
          <cell r="C2845" t="str">
            <v>582-06-16</v>
          </cell>
          <cell r="D2845" t="str">
            <v>MA473 0B</v>
          </cell>
          <cell r="E2845" t="str">
            <v>SW49</v>
          </cell>
          <cell r="F2845">
            <v>660</v>
          </cell>
        </row>
        <row r="2846">
          <cell r="B2846" t="str">
            <v>LSE5328</v>
          </cell>
          <cell r="C2846" t="str">
            <v>582-06-16</v>
          </cell>
          <cell r="D2846" t="str">
            <v>MA473 0B</v>
          </cell>
          <cell r="E2846" t="str">
            <v>SW49</v>
          </cell>
          <cell r="F2846">
            <v>660</v>
          </cell>
        </row>
        <row r="2847">
          <cell r="B2847" t="str">
            <v>LSE5328</v>
          </cell>
          <cell r="C2847" t="str">
            <v>582-06-16</v>
          </cell>
          <cell r="D2847" t="str">
            <v>MA473 0B</v>
          </cell>
          <cell r="E2847" t="str">
            <v>SW49</v>
          </cell>
          <cell r="F2847">
            <v>660</v>
          </cell>
        </row>
        <row r="2848">
          <cell r="B2848" t="str">
            <v>LSE5328</v>
          </cell>
          <cell r="C2848" t="str">
            <v>582-06-16</v>
          </cell>
          <cell r="D2848" t="str">
            <v>MA473 0B</v>
          </cell>
          <cell r="E2848" t="str">
            <v>SW49</v>
          </cell>
          <cell r="F2848">
            <v>660</v>
          </cell>
        </row>
        <row r="2849">
          <cell r="B2849" t="str">
            <v>LSE5335</v>
          </cell>
          <cell r="C2849" t="str">
            <v>582-06-16</v>
          </cell>
          <cell r="D2849" t="str">
            <v>MA473 0B</v>
          </cell>
          <cell r="E2849" t="str">
            <v>SW49</v>
          </cell>
          <cell r="F2849">
            <v>660</v>
          </cell>
          <cell r="G2849">
            <v>660</v>
          </cell>
        </row>
        <row r="2850">
          <cell r="B2850" t="str">
            <v>LSE5336</v>
          </cell>
          <cell r="C2850" t="str">
            <v>582-06-02</v>
          </cell>
          <cell r="D2850" t="str">
            <v>MA473 0B</v>
          </cell>
          <cell r="E2850" t="str">
            <v>RW32</v>
          </cell>
          <cell r="F2850">
            <v>660</v>
          </cell>
          <cell r="G2850">
            <v>660</v>
          </cell>
        </row>
        <row r="2851">
          <cell r="B2851" t="str">
            <v>LSE5340</v>
          </cell>
          <cell r="C2851" t="str">
            <v>582-06-02</v>
          </cell>
          <cell r="D2851" t="str">
            <v>MA473 0B</v>
          </cell>
          <cell r="E2851" t="str">
            <v>RW32</v>
          </cell>
          <cell r="F2851">
            <v>660</v>
          </cell>
          <cell r="G2851">
            <v>1320</v>
          </cell>
        </row>
        <row r="2852">
          <cell r="B2852" t="str">
            <v>LSE5340</v>
          </cell>
          <cell r="C2852" t="str">
            <v>582-06-02</v>
          </cell>
          <cell r="D2852" t="str">
            <v>MA473 0B</v>
          </cell>
          <cell r="E2852" t="str">
            <v>RW32</v>
          </cell>
          <cell r="F2852">
            <v>660</v>
          </cell>
        </row>
        <row r="2853">
          <cell r="B2853" t="str">
            <v>LSE5326</v>
          </cell>
          <cell r="C2853" t="str">
            <v>582-06-02</v>
          </cell>
          <cell r="D2853" t="str">
            <v>MA473 0B</v>
          </cell>
          <cell r="E2853" t="str">
            <v>RW32</v>
          </cell>
          <cell r="F2853">
            <v>660</v>
          </cell>
          <cell r="G2853">
            <v>1320</v>
          </cell>
        </row>
        <row r="2855">
          <cell r="B2855" t="str">
            <v>LSANZ4923</v>
          </cell>
          <cell r="C2855" t="str">
            <v>00704-0206</v>
          </cell>
          <cell r="D2855" t="str">
            <v>MO143 1B</v>
          </cell>
          <cell r="E2855" t="str">
            <v>BW27</v>
          </cell>
          <cell r="F2855">
            <v>600</v>
          </cell>
          <cell r="G2855">
            <v>600</v>
          </cell>
        </row>
        <row r="2856">
          <cell r="B2856" t="str">
            <v>LSANZ4924</v>
          </cell>
          <cell r="C2856" t="str">
            <v>00704-0207</v>
          </cell>
          <cell r="D2856" t="str">
            <v>MO143 1B</v>
          </cell>
          <cell r="E2856" t="str">
            <v>SW40</v>
          </cell>
          <cell r="F2856">
            <v>660</v>
          </cell>
          <cell r="G2856">
            <v>2040</v>
          </cell>
        </row>
        <row r="2857">
          <cell r="B2857" t="str">
            <v>LSANZ4924</v>
          </cell>
          <cell r="C2857" t="str">
            <v>00704-0207</v>
          </cell>
          <cell r="D2857" t="str">
            <v>MO143 1B</v>
          </cell>
          <cell r="E2857" t="str">
            <v>SW40</v>
          </cell>
          <cell r="F2857">
            <v>660</v>
          </cell>
        </row>
        <row r="2858">
          <cell r="B2858" t="str">
            <v>LSANZ4924</v>
          </cell>
          <cell r="C2858" t="str">
            <v>00704-0207</v>
          </cell>
          <cell r="D2858" t="str">
            <v>MO143 1B</v>
          </cell>
          <cell r="E2858" t="str">
            <v>SW40</v>
          </cell>
          <cell r="F2858">
            <v>720</v>
          </cell>
        </row>
        <row r="2859">
          <cell r="B2859" t="str">
            <v>LSANZ4921</v>
          </cell>
          <cell r="C2859" t="str">
            <v>00504-0207</v>
          </cell>
          <cell r="D2859" t="str">
            <v>MA381 1A</v>
          </cell>
          <cell r="E2859" t="str">
            <v>SW58</v>
          </cell>
          <cell r="F2859">
            <v>600</v>
          </cell>
          <cell r="G2859">
            <v>1800</v>
          </cell>
        </row>
        <row r="2860">
          <cell r="B2860" t="str">
            <v>LSANZ4921</v>
          </cell>
          <cell r="C2860" t="str">
            <v>00504-0207</v>
          </cell>
          <cell r="D2860" t="str">
            <v>MA381 1A</v>
          </cell>
          <cell r="E2860" t="str">
            <v>SW58</v>
          </cell>
          <cell r="F2860">
            <v>600</v>
          </cell>
        </row>
        <row r="2861">
          <cell r="B2861" t="str">
            <v>LSANZ4921</v>
          </cell>
          <cell r="C2861" t="str">
            <v>00504-0207</v>
          </cell>
          <cell r="D2861" t="str">
            <v>MA381 1A</v>
          </cell>
          <cell r="E2861" t="str">
            <v>SW58</v>
          </cell>
          <cell r="F2861">
            <v>600</v>
          </cell>
        </row>
        <row r="2862">
          <cell r="B2862" t="str">
            <v>LSANZ4922</v>
          </cell>
          <cell r="C2862" t="str">
            <v>00504-0208</v>
          </cell>
          <cell r="D2862" t="str">
            <v>MA381 1A</v>
          </cell>
          <cell r="E2862" t="str">
            <v>BW43</v>
          </cell>
          <cell r="F2862">
            <v>600</v>
          </cell>
          <cell r="G2862">
            <v>600</v>
          </cell>
        </row>
        <row r="2864">
          <cell r="B2864" t="str">
            <v>LSANZ4936</v>
          </cell>
          <cell r="C2864" t="str">
            <v>LSE 70570</v>
          </cell>
          <cell r="D2864" t="str">
            <v>JA508 0A</v>
          </cell>
          <cell r="E2864" t="str">
            <v>SW49</v>
          </cell>
          <cell r="F2864">
            <v>24</v>
          </cell>
          <cell r="G2864">
            <v>24</v>
          </cell>
        </row>
        <row r="2865">
          <cell r="B2865" t="str">
            <v>LSANZ4937</v>
          </cell>
          <cell r="C2865" t="str">
            <v>LSE 70570</v>
          </cell>
          <cell r="D2865" t="str">
            <v>JA508 0A</v>
          </cell>
          <cell r="E2865" t="str">
            <v>RW32</v>
          </cell>
          <cell r="F2865">
            <v>24</v>
          </cell>
          <cell r="G2865">
            <v>24</v>
          </cell>
        </row>
        <row r="2866">
          <cell r="B2866" t="str">
            <v>LSE5370</v>
          </cell>
          <cell r="C2866" t="str">
            <v>70570-06-16</v>
          </cell>
          <cell r="D2866" t="str">
            <v>JA508 0A</v>
          </cell>
          <cell r="E2866" t="str">
            <v>SW49</v>
          </cell>
          <cell r="F2866">
            <v>300</v>
          </cell>
          <cell r="G2866">
            <v>740</v>
          </cell>
        </row>
        <row r="2867">
          <cell r="B2867" t="str">
            <v>LSE5370</v>
          </cell>
          <cell r="C2867" t="str">
            <v>70570-06-16</v>
          </cell>
          <cell r="D2867" t="str">
            <v>JA508 0A</v>
          </cell>
          <cell r="E2867" t="str">
            <v>SW49</v>
          </cell>
          <cell r="F2867">
            <v>320</v>
          </cell>
        </row>
        <row r="2868">
          <cell r="B2868" t="str">
            <v>LSE5370</v>
          </cell>
          <cell r="C2868" t="str">
            <v>70570-06-16</v>
          </cell>
          <cell r="D2868" t="str">
            <v>JA508 0A</v>
          </cell>
          <cell r="E2868" t="str">
            <v>SW49</v>
          </cell>
          <cell r="F2868">
            <v>120</v>
          </cell>
        </row>
        <row r="2869">
          <cell r="B2869" t="str">
            <v>LSE5371</v>
          </cell>
          <cell r="C2869" t="str">
            <v>70570-06-02</v>
          </cell>
          <cell r="D2869" t="str">
            <v>JA508 0A</v>
          </cell>
          <cell r="E2869" t="str">
            <v>RW32</v>
          </cell>
          <cell r="F2869">
            <v>240</v>
          </cell>
          <cell r="G2869">
            <v>1112</v>
          </cell>
        </row>
        <row r="2870">
          <cell r="B2870" t="str">
            <v>LSE5371</v>
          </cell>
          <cell r="C2870" t="str">
            <v>70570-06-02</v>
          </cell>
          <cell r="D2870" t="str">
            <v>JA508 0A</v>
          </cell>
          <cell r="E2870" t="str">
            <v>RW32</v>
          </cell>
          <cell r="F2870">
            <v>240</v>
          </cell>
        </row>
        <row r="2871">
          <cell r="B2871" t="str">
            <v>LSE5371</v>
          </cell>
          <cell r="C2871" t="str">
            <v>70570-06-02</v>
          </cell>
          <cell r="D2871" t="str">
            <v>JA508 0A</v>
          </cell>
          <cell r="E2871" t="str">
            <v>RW32</v>
          </cell>
          <cell r="F2871">
            <v>256</v>
          </cell>
        </row>
        <row r="2872">
          <cell r="B2872" t="str">
            <v>LSE5371</v>
          </cell>
          <cell r="C2872" t="str">
            <v>70570-06-02</v>
          </cell>
          <cell r="D2872" t="str">
            <v>JA508 0A</v>
          </cell>
          <cell r="E2872" t="str">
            <v>RW32</v>
          </cell>
          <cell r="F2872">
            <v>256</v>
          </cell>
        </row>
        <row r="2873">
          <cell r="B2873" t="str">
            <v>LSE5371</v>
          </cell>
          <cell r="C2873" t="str">
            <v>70570-06-02</v>
          </cell>
          <cell r="D2873" t="str">
            <v>JA508 0A</v>
          </cell>
          <cell r="E2873" t="str">
            <v>RW32</v>
          </cell>
          <cell r="F2873">
            <v>120</v>
          </cell>
        </row>
        <row r="2874">
          <cell r="B2874" t="str">
            <v>LSE5372</v>
          </cell>
          <cell r="C2874" t="str">
            <v>70570-06-02</v>
          </cell>
          <cell r="D2874" t="str">
            <v>JA508 0A</v>
          </cell>
          <cell r="E2874" t="str">
            <v>RW32</v>
          </cell>
          <cell r="F2874">
            <v>240</v>
          </cell>
          <cell r="G2874">
            <v>1228</v>
          </cell>
        </row>
        <row r="2875">
          <cell r="B2875" t="str">
            <v>LSE5372</v>
          </cell>
          <cell r="C2875" t="str">
            <v>70570-06-02</v>
          </cell>
          <cell r="D2875" t="str">
            <v>JA508 0A</v>
          </cell>
          <cell r="E2875" t="str">
            <v>RW32</v>
          </cell>
          <cell r="F2875">
            <v>240</v>
          </cell>
        </row>
        <row r="2876">
          <cell r="B2876" t="str">
            <v>LSE5372</v>
          </cell>
          <cell r="C2876" t="str">
            <v>70570-06-02</v>
          </cell>
          <cell r="D2876" t="str">
            <v>JA508 0A</v>
          </cell>
          <cell r="E2876" t="str">
            <v>RW32</v>
          </cell>
          <cell r="F2876">
            <v>240</v>
          </cell>
        </row>
        <row r="2878">
          <cell r="B2878" t="str">
            <v>CAR2253C</v>
          </cell>
          <cell r="C2878" t="str">
            <v>710 PB</v>
          </cell>
          <cell r="D2878" t="str">
            <v>MB204 1B</v>
          </cell>
          <cell r="E2878" t="str">
            <v>Rigid</v>
          </cell>
          <cell r="F2878">
            <v>140</v>
          </cell>
          <cell r="G2878">
            <v>6616</v>
          </cell>
        </row>
        <row r="2879">
          <cell r="B2879" t="str">
            <v>CAR2253C</v>
          </cell>
          <cell r="C2879" t="str">
            <v>710 PB</v>
          </cell>
          <cell r="D2879" t="str">
            <v>MB204 1B</v>
          </cell>
          <cell r="E2879" t="str">
            <v>Rigid</v>
          </cell>
          <cell r="F2879">
            <v>720</v>
          </cell>
        </row>
        <row r="2880">
          <cell r="B2880" t="str">
            <v>CAR2253C</v>
          </cell>
          <cell r="C2880" t="str">
            <v>710 PB</v>
          </cell>
          <cell r="D2880" t="str">
            <v>MB204 1B</v>
          </cell>
          <cell r="E2880" t="str">
            <v>Rigid</v>
          </cell>
          <cell r="F2880">
            <v>720</v>
          </cell>
        </row>
        <row r="2881">
          <cell r="B2881" t="str">
            <v>CAR2253C</v>
          </cell>
          <cell r="C2881" t="str">
            <v>710 PB</v>
          </cell>
          <cell r="D2881" t="str">
            <v>MB204 1B</v>
          </cell>
          <cell r="E2881" t="str">
            <v>Rigid</v>
          </cell>
          <cell r="F2881">
            <v>720</v>
          </cell>
        </row>
        <row r="2882">
          <cell r="B2882" t="str">
            <v>CAR2253C</v>
          </cell>
          <cell r="C2882" t="str">
            <v>710 PB</v>
          </cell>
          <cell r="D2882" t="str">
            <v>MB204 1B</v>
          </cell>
          <cell r="E2882" t="str">
            <v>Rigid</v>
          </cell>
          <cell r="F2882">
            <v>720</v>
          </cell>
        </row>
        <row r="2883">
          <cell r="B2883" t="str">
            <v>CAR2253C</v>
          </cell>
          <cell r="C2883" t="str">
            <v>710 PB</v>
          </cell>
          <cell r="D2883" t="str">
            <v>MB204 1B</v>
          </cell>
          <cell r="E2883" t="str">
            <v>Rigid</v>
          </cell>
          <cell r="F2883">
            <v>744</v>
          </cell>
        </row>
        <row r="2884">
          <cell r="B2884" t="str">
            <v>CAR2253C</v>
          </cell>
          <cell r="C2884" t="str">
            <v>710 PB</v>
          </cell>
          <cell r="D2884" t="str">
            <v>MB204 1B</v>
          </cell>
          <cell r="E2884" t="str">
            <v>Rigid</v>
          </cell>
          <cell r="F2884">
            <v>744</v>
          </cell>
        </row>
        <row r="2885">
          <cell r="B2885" t="str">
            <v>CAR2253C</v>
          </cell>
          <cell r="C2885" t="str">
            <v>710 PB</v>
          </cell>
          <cell r="D2885" t="str">
            <v>MB204 1B</v>
          </cell>
          <cell r="E2885" t="str">
            <v>Rigid</v>
          </cell>
          <cell r="F2885">
            <v>744</v>
          </cell>
        </row>
        <row r="2886">
          <cell r="B2886" t="str">
            <v>CAR2253C</v>
          </cell>
          <cell r="C2886" t="str">
            <v>710 PB</v>
          </cell>
          <cell r="D2886" t="str">
            <v>MB204 1B</v>
          </cell>
          <cell r="E2886" t="str">
            <v>Rigid</v>
          </cell>
          <cell r="F2886">
            <v>744</v>
          </cell>
        </row>
        <row r="2887">
          <cell r="B2887" t="str">
            <v>CAR2253C</v>
          </cell>
          <cell r="C2887" t="str">
            <v>710 PB</v>
          </cell>
          <cell r="D2887" t="str">
            <v>MB204 1B</v>
          </cell>
          <cell r="E2887" t="str">
            <v>Rigid</v>
          </cell>
          <cell r="F2887">
            <v>620</v>
          </cell>
        </row>
        <row r="2888">
          <cell r="B2888" t="str">
            <v>LSANZ4915</v>
          </cell>
          <cell r="C2888" t="str">
            <v>00594-0201</v>
          </cell>
          <cell r="D2888" t="str">
            <v>MA511 0A</v>
          </cell>
          <cell r="E2888" t="str">
            <v>RW32</v>
          </cell>
          <cell r="F2888">
            <v>600</v>
          </cell>
          <cell r="G2888">
            <v>2100</v>
          </cell>
        </row>
        <row r="2889">
          <cell r="B2889" t="str">
            <v>LSANZ4915</v>
          </cell>
          <cell r="C2889" t="str">
            <v>00594-0201</v>
          </cell>
          <cell r="D2889" t="str">
            <v>MA511 0A</v>
          </cell>
          <cell r="E2889" t="str">
            <v>RW32</v>
          </cell>
          <cell r="F2889">
            <v>600</v>
          </cell>
        </row>
        <row r="2890">
          <cell r="B2890" t="str">
            <v>LSANZ4915</v>
          </cell>
          <cell r="C2890" t="str">
            <v>00594-0201</v>
          </cell>
          <cell r="D2890" t="str">
            <v>MA511 0A</v>
          </cell>
          <cell r="E2890" t="str">
            <v>RW32</v>
          </cell>
          <cell r="F2890">
            <v>600</v>
          </cell>
        </row>
        <row r="2891">
          <cell r="B2891" t="str">
            <v>LSANZ4915</v>
          </cell>
          <cell r="C2891" t="str">
            <v>00594-0201</v>
          </cell>
          <cell r="D2891" t="str">
            <v>MA511 0A</v>
          </cell>
          <cell r="E2891" t="str">
            <v>RW32</v>
          </cell>
          <cell r="F2891">
            <v>300</v>
          </cell>
        </row>
        <row r="2892">
          <cell r="B2892" t="str">
            <v>LSANZ4917</v>
          </cell>
          <cell r="C2892" t="str">
            <v>00594-0208</v>
          </cell>
          <cell r="D2892" t="str">
            <v>MA511 0A</v>
          </cell>
          <cell r="E2892" t="str">
            <v>BW40</v>
          </cell>
          <cell r="F2892">
            <v>600</v>
          </cell>
          <cell r="G2892">
            <v>2100</v>
          </cell>
        </row>
        <row r="2893">
          <cell r="B2893" t="str">
            <v>LSANZ4917</v>
          </cell>
          <cell r="C2893" t="str">
            <v>00594-0208</v>
          </cell>
          <cell r="D2893" t="str">
            <v>MA511 0A</v>
          </cell>
          <cell r="E2893" t="str">
            <v>BW40</v>
          </cell>
          <cell r="F2893">
            <v>600</v>
          </cell>
        </row>
        <row r="2894">
          <cell r="B2894" t="str">
            <v>LSANZ4917</v>
          </cell>
          <cell r="C2894" t="str">
            <v>00594-0208</v>
          </cell>
          <cell r="D2894" t="str">
            <v>MA511 0A</v>
          </cell>
          <cell r="E2894" t="str">
            <v>BW40</v>
          </cell>
          <cell r="F2894">
            <v>600</v>
          </cell>
        </row>
        <row r="2895">
          <cell r="B2895" t="str">
            <v>LSANZ4917</v>
          </cell>
          <cell r="C2895" t="str">
            <v>00594-0208</v>
          </cell>
          <cell r="D2895" t="str">
            <v>MA511 0A</v>
          </cell>
          <cell r="E2895" t="str">
            <v>BW40</v>
          </cell>
          <cell r="F2895">
            <v>300</v>
          </cell>
        </row>
        <row r="2896">
          <cell r="B2896" t="str">
            <v>LSANZ4916</v>
          </cell>
          <cell r="C2896" t="str">
            <v>00594-0207</v>
          </cell>
          <cell r="D2896" t="str">
            <v>MA511 0A</v>
          </cell>
          <cell r="E2896" t="str">
            <v>SW49</v>
          </cell>
          <cell r="F2896">
            <v>600</v>
          </cell>
          <cell r="G2896">
            <v>6000</v>
          </cell>
        </row>
        <row r="2897">
          <cell r="B2897" t="str">
            <v>LSANZ4916</v>
          </cell>
          <cell r="C2897" t="str">
            <v>00594-0207</v>
          </cell>
          <cell r="D2897" t="str">
            <v>MA511 0A</v>
          </cell>
          <cell r="E2897" t="str">
            <v>SW49</v>
          </cell>
          <cell r="F2897">
            <v>600</v>
          </cell>
        </row>
        <row r="2898">
          <cell r="B2898" t="str">
            <v>LSANZ4916</v>
          </cell>
          <cell r="C2898" t="str">
            <v>00594-0207</v>
          </cell>
          <cell r="D2898" t="str">
            <v>MA511 0A</v>
          </cell>
          <cell r="E2898" t="str">
            <v>SW49</v>
          </cell>
          <cell r="F2898">
            <v>600</v>
          </cell>
        </row>
        <row r="2899">
          <cell r="B2899" t="str">
            <v>LSANZ4916</v>
          </cell>
          <cell r="C2899" t="str">
            <v>00594-0207</v>
          </cell>
          <cell r="D2899" t="str">
            <v>MA511 0A</v>
          </cell>
          <cell r="E2899" t="str">
            <v>SW49</v>
          </cell>
          <cell r="F2899">
            <v>600</v>
          </cell>
        </row>
        <row r="2900">
          <cell r="B2900" t="str">
            <v>LSANZ4916</v>
          </cell>
          <cell r="C2900" t="str">
            <v>00594-0207</v>
          </cell>
          <cell r="D2900" t="str">
            <v>MA511 0A</v>
          </cell>
          <cell r="E2900" t="str">
            <v>SW49</v>
          </cell>
          <cell r="F2900">
            <v>600</v>
          </cell>
        </row>
        <row r="2901">
          <cell r="B2901" t="str">
            <v>LSANZ4916</v>
          </cell>
          <cell r="C2901" t="str">
            <v>00594-0207</v>
          </cell>
          <cell r="D2901" t="str">
            <v>MA511 0A</v>
          </cell>
          <cell r="E2901" t="str">
            <v>SW49</v>
          </cell>
          <cell r="F2901">
            <v>600</v>
          </cell>
        </row>
        <row r="2902">
          <cell r="B2902" t="str">
            <v>LSANZ4916</v>
          </cell>
          <cell r="C2902" t="str">
            <v>00594-0207</v>
          </cell>
          <cell r="D2902" t="str">
            <v>MA511 0A</v>
          </cell>
          <cell r="E2902" t="str">
            <v>SW49</v>
          </cell>
          <cell r="F2902">
            <v>600</v>
          </cell>
        </row>
        <row r="2903">
          <cell r="B2903" t="str">
            <v>LSANZ4916</v>
          </cell>
          <cell r="C2903" t="str">
            <v>00594-0207</v>
          </cell>
          <cell r="D2903" t="str">
            <v>MA511 0A</v>
          </cell>
          <cell r="E2903" t="str">
            <v>SW49</v>
          </cell>
          <cell r="F2903">
            <v>600</v>
          </cell>
        </row>
        <row r="2904">
          <cell r="B2904" t="str">
            <v>LSANZ4916</v>
          </cell>
          <cell r="C2904" t="str">
            <v>00594-0207</v>
          </cell>
          <cell r="D2904" t="str">
            <v>MA511 0A</v>
          </cell>
          <cell r="E2904" t="str">
            <v>SW49</v>
          </cell>
          <cell r="F2904">
            <v>600</v>
          </cell>
        </row>
        <row r="2905">
          <cell r="B2905" t="str">
            <v>LSANZ4916</v>
          </cell>
          <cell r="C2905" t="str">
            <v>00594-0207</v>
          </cell>
          <cell r="D2905" t="str">
            <v>MA511 0A</v>
          </cell>
          <cell r="E2905" t="str">
            <v>SW49</v>
          </cell>
          <cell r="F2905">
            <v>600</v>
          </cell>
        </row>
        <row r="2906">
          <cell r="B2906" t="str">
            <v>CAR2277</v>
          </cell>
          <cell r="C2906" t="str">
            <v>700 PB</v>
          </cell>
          <cell r="D2906" t="str">
            <v>MA107 0A</v>
          </cell>
          <cell r="E2906" t="str">
            <v>SW54</v>
          </cell>
          <cell r="F2906">
            <v>180</v>
          </cell>
          <cell r="G2906">
            <v>18300</v>
          </cell>
        </row>
        <row r="2907">
          <cell r="B2907" t="str">
            <v>CAR2277</v>
          </cell>
          <cell r="C2907" t="str">
            <v>700 PB</v>
          </cell>
          <cell r="D2907" t="str">
            <v>MA107 0A</v>
          </cell>
          <cell r="E2907" t="str">
            <v>SW54</v>
          </cell>
          <cell r="F2907">
            <v>600</v>
          </cell>
        </row>
        <row r="2908">
          <cell r="B2908" t="str">
            <v>CAR2277</v>
          </cell>
          <cell r="C2908" t="str">
            <v>700 PB</v>
          </cell>
          <cell r="D2908" t="str">
            <v>MA107 0A</v>
          </cell>
          <cell r="E2908" t="str">
            <v>SW54</v>
          </cell>
          <cell r="F2908">
            <v>600</v>
          </cell>
        </row>
        <row r="2909">
          <cell r="B2909" t="str">
            <v>CAR2277</v>
          </cell>
          <cell r="C2909" t="str">
            <v>700 PB</v>
          </cell>
          <cell r="D2909" t="str">
            <v>MA107 0A</v>
          </cell>
          <cell r="E2909" t="str">
            <v>SW54</v>
          </cell>
          <cell r="F2909">
            <v>600</v>
          </cell>
        </row>
        <row r="2910">
          <cell r="B2910" t="str">
            <v>CAR2277</v>
          </cell>
          <cell r="C2910" t="str">
            <v>700 PB</v>
          </cell>
          <cell r="D2910" t="str">
            <v>MA107 0A</v>
          </cell>
          <cell r="E2910" t="str">
            <v>SW54</v>
          </cell>
          <cell r="F2910">
            <v>600</v>
          </cell>
        </row>
        <row r="2911">
          <cell r="B2911" t="str">
            <v>CAR2277</v>
          </cell>
          <cell r="C2911" t="str">
            <v>700 PB</v>
          </cell>
          <cell r="D2911" t="str">
            <v>MA107 0A</v>
          </cell>
          <cell r="E2911" t="str">
            <v>SW54</v>
          </cell>
          <cell r="F2911">
            <v>600</v>
          </cell>
        </row>
        <row r="2912">
          <cell r="B2912" t="str">
            <v>CAR2277</v>
          </cell>
          <cell r="C2912" t="str">
            <v>700 PB</v>
          </cell>
          <cell r="D2912" t="str">
            <v>MA107 0A</v>
          </cell>
          <cell r="E2912" t="str">
            <v>SW54</v>
          </cell>
          <cell r="F2912">
            <v>600</v>
          </cell>
        </row>
        <row r="2913">
          <cell r="B2913" t="str">
            <v>CAR2277</v>
          </cell>
          <cell r="C2913" t="str">
            <v>700 PB</v>
          </cell>
          <cell r="D2913" t="str">
            <v>MA107 0A</v>
          </cell>
          <cell r="E2913" t="str">
            <v>SW54</v>
          </cell>
          <cell r="F2913">
            <v>600</v>
          </cell>
        </row>
        <row r="2914">
          <cell r="B2914" t="str">
            <v>CAR2277</v>
          </cell>
          <cell r="C2914" t="str">
            <v>700 PB</v>
          </cell>
          <cell r="D2914" t="str">
            <v>MA107 0A</v>
          </cell>
          <cell r="E2914" t="str">
            <v>SW54</v>
          </cell>
          <cell r="F2914">
            <v>600</v>
          </cell>
        </row>
        <row r="2915">
          <cell r="B2915" t="str">
            <v>CAR2277</v>
          </cell>
          <cell r="C2915" t="str">
            <v>700 PB</v>
          </cell>
          <cell r="D2915" t="str">
            <v>MA107 0A</v>
          </cell>
          <cell r="E2915" t="str">
            <v>SW54</v>
          </cell>
          <cell r="F2915">
            <v>600</v>
          </cell>
        </row>
        <row r="2916">
          <cell r="B2916" t="str">
            <v>CAR2277</v>
          </cell>
          <cell r="C2916" t="str">
            <v>700 PB</v>
          </cell>
          <cell r="D2916" t="str">
            <v>MA107 0A</v>
          </cell>
          <cell r="E2916" t="str">
            <v>SW54</v>
          </cell>
          <cell r="F2916">
            <v>600</v>
          </cell>
        </row>
        <row r="2917">
          <cell r="B2917" t="str">
            <v>CAR2277</v>
          </cell>
          <cell r="C2917" t="str">
            <v>700 PB</v>
          </cell>
          <cell r="D2917" t="str">
            <v>MA107 0A</v>
          </cell>
          <cell r="E2917" t="str">
            <v>SW54</v>
          </cell>
          <cell r="F2917">
            <v>620</v>
          </cell>
        </row>
        <row r="2918">
          <cell r="B2918" t="str">
            <v>CAR2277</v>
          </cell>
          <cell r="C2918" t="str">
            <v>700 PB</v>
          </cell>
          <cell r="D2918" t="str">
            <v>MA107 0A</v>
          </cell>
          <cell r="E2918" t="str">
            <v>SW54</v>
          </cell>
          <cell r="F2918">
            <v>620</v>
          </cell>
        </row>
        <row r="2919">
          <cell r="B2919" t="str">
            <v>CAR2277</v>
          </cell>
          <cell r="C2919" t="str">
            <v>700 PB</v>
          </cell>
          <cell r="D2919" t="str">
            <v>MA107 0A</v>
          </cell>
          <cell r="E2919" t="str">
            <v>SW54</v>
          </cell>
          <cell r="F2919">
            <v>620</v>
          </cell>
        </row>
        <row r="2920">
          <cell r="B2920" t="str">
            <v>CAR2277</v>
          </cell>
          <cell r="C2920" t="str">
            <v>700 PB</v>
          </cell>
          <cell r="D2920" t="str">
            <v>MA107 0A</v>
          </cell>
          <cell r="E2920" t="str">
            <v>SW54</v>
          </cell>
          <cell r="F2920">
            <v>620</v>
          </cell>
        </row>
        <row r="2921">
          <cell r="B2921" t="str">
            <v>CAR2277</v>
          </cell>
          <cell r="C2921" t="str">
            <v>700 PB</v>
          </cell>
          <cell r="D2921" t="str">
            <v>MA107 0A</v>
          </cell>
          <cell r="E2921" t="str">
            <v>SW54</v>
          </cell>
          <cell r="F2921">
            <v>620</v>
          </cell>
        </row>
        <row r="2922">
          <cell r="B2922" t="str">
            <v>CAR2277</v>
          </cell>
          <cell r="C2922" t="str">
            <v>700 PB</v>
          </cell>
          <cell r="D2922" t="str">
            <v>MA107 0A</v>
          </cell>
          <cell r="E2922" t="str">
            <v>SW54</v>
          </cell>
          <cell r="F2922">
            <v>620</v>
          </cell>
        </row>
        <row r="2923">
          <cell r="B2923" t="str">
            <v>CAR2277</v>
          </cell>
          <cell r="C2923" t="str">
            <v>700 PB</v>
          </cell>
          <cell r="D2923" t="str">
            <v>MA107 0A</v>
          </cell>
          <cell r="E2923" t="str">
            <v>SW54</v>
          </cell>
          <cell r="F2923">
            <v>620</v>
          </cell>
        </row>
        <row r="2924">
          <cell r="B2924" t="str">
            <v>CAR2277</v>
          </cell>
          <cell r="C2924" t="str">
            <v>700 PB</v>
          </cell>
          <cell r="D2924" t="str">
            <v>MA107 0A</v>
          </cell>
          <cell r="E2924" t="str">
            <v>SW54</v>
          </cell>
          <cell r="F2924">
            <v>620</v>
          </cell>
        </row>
        <row r="2925">
          <cell r="B2925" t="str">
            <v>CAR2277</v>
          </cell>
          <cell r="C2925" t="str">
            <v>700 PB</v>
          </cell>
          <cell r="D2925" t="str">
            <v>MA107 0A</v>
          </cell>
          <cell r="E2925" t="str">
            <v>SW54</v>
          </cell>
          <cell r="F2925">
            <v>620</v>
          </cell>
        </row>
        <row r="2926">
          <cell r="B2926" t="str">
            <v>CAR2277</v>
          </cell>
          <cell r="C2926" t="str">
            <v>700 PB</v>
          </cell>
          <cell r="D2926" t="str">
            <v>MA107 0A</v>
          </cell>
          <cell r="E2926" t="str">
            <v>SW54</v>
          </cell>
          <cell r="F2926">
            <v>620</v>
          </cell>
        </row>
        <row r="2927">
          <cell r="B2927" t="str">
            <v>CAR2277</v>
          </cell>
          <cell r="C2927" t="str">
            <v>700 PB</v>
          </cell>
          <cell r="D2927" t="str">
            <v>MA107 0A</v>
          </cell>
          <cell r="E2927" t="str">
            <v>SW54</v>
          </cell>
          <cell r="F2927">
            <v>620</v>
          </cell>
        </row>
        <row r="2928">
          <cell r="B2928" t="str">
            <v>CAR2277</v>
          </cell>
          <cell r="C2928" t="str">
            <v>700 PB</v>
          </cell>
          <cell r="D2928" t="str">
            <v>MA107 0A</v>
          </cell>
          <cell r="E2928" t="str">
            <v>SW54</v>
          </cell>
          <cell r="F2928">
            <v>620</v>
          </cell>
        </row>
        <row r="2929">
          <cell r="B2929" t="str">
            <v>CAR2277</v>
          </cell>
          <cell r="C2929" t="str">
            <v>700 PB</v>
          </cell>
          <cell r="D2929" t="str">
            <v>MA107 0A</v>
          </cell>
          <cell r="E2929" t="str">
            <v>SW54</v>
          </cell>
          <cell r="F2929">
            <v>600</v>
          </cell>
        </row>
        <row r="2930">
          <cell r="B2930" t="str">
            <v>CAR2277</v>
          </cell>
          <cell r="C2930" t="str">
            <v>700 PB</v>
          </cell>
          <cell r="D2930" t="str">
            <v>MA107 0A</v>
          </cell>
          <cell r="E2930" t="str">
            <v>SW54</v>
          </cell>
          <cell r="F2930">
            <v>600</v>
          </cell>
        </row>
        <row r="2931">
          <cell r="B2931" t="str">
            <v>CAR2277</v>
          </cell>
          <cell r="C2931" t="str">
            <v>700 PB</v>
          </cell>
          <cell r="D2931" t="str">
            <v>MA107 0A</v>
          </cell>
          <cell r="E2931" t="str">
            <v>SW54</v>
          </cell>
          <cell r="F2931">
            <v>600</v>
          </cell>
        </row>
        <row r="2932">
          <cell r="B2932" t="str">
            <v>CAR2277</v>
          </cell>
          <cell r="C2932" t="str">
            <v>700 PB</v>
          </cell>
          <cell r="D2932" t="str">
            <v>MA107 0A</v>
          </cell>
          <cell r="E2932" t="str">
            <v>SW54</v>
          </cell>
          <cell r="F2932">
            <v>620</v>
          </cell>
        </row>
        <row r="2933">
          <cell r="B2933" t="str">
            <v>CAR2277</v>
          </cell>
          <cell r="C2933" t="str">
            <v>700 PB</v>
          </cell>
          <cell r="D2933" t="str">
            <v>MA107 0A</v>
          </cell>
          <cell r="E2933" t="str">
            <v>SW54</v>
          </cell>
          <cell r="F2933">
            <v>620</v>
          </cell>
        </row>
        <row r="2934">
          <cell r="B2934" t="str">
            <v>CAR2277</v>
          </cell>
          <cell r="C2934" t="str">
            <v>700 PB</v>
          </cell>
          <cell r="D2934" t="str">
            <v>MA107 0A</v>
          </cell>
          <cell r="E2934" t="str">
            <v>SW54</v>
          </cell>
          <cell r="F2934">
            <v>620</v>
          </cell>
        </row>
        <row r="2935">
          <cell r="B2935" t="str">
            <v>CAR2277</v>
          </cell>
          <cell r="C2935" t="str">
            <v>700 PB</v>
          </cell>
          <cell r="D2935" t="str">
            <v>MA107 0A</v>
          </cell>
          <cell r="E2935" t="str">
            <v>SW54</v>
          </cell>
          <cell r="F2935">
            <v>510</v>
          </cell>
        </row>
        <row r="2936">
          <cell r="B2936" t="str">
            <v>CAR2277</v>
          </cell>
          <cell r="C2936" t="str">
            <v>700 PB</v>
          </cell>
          <cell r="D2936" t="str">
            <v>MA107 0A</v>
          </cell>
          <cell r="E2936" t="str">
            <v>SW54</v>
          </cell>
          <cell r="F2936">
            <v>510</v>
          </cell>
        </row>
        <row r="2937">
          <cell r="B2937" t="str">
            <v>CAR2276</v>
          </cell>
          <cell r="C2937" t="str">
            <v>700 PB</v>
          </cell>
          <cell r="D2937" t="str">
            <v>MA107 0A</v>
          </cell>
          <cell r="E2937" t="str">
            <v>SW54</v>
          </cell>
          <cell r="F2937">
            <v>120</v>
          </cell>
          <cell r="G2937">
            <v>18280</v>
          </cell>
        </row>
        <row r="2938">
          <cell r="B2938" t="str">
            <v>CAR2276</v>
          </cell>
          <cell r="C2938" t="str">
            <v>700 PB</v>
          </cell>
          <cell r="D2938" t="str">
            <v>MA107 0A</v>
          </cell>
          <cell r="E2938" t="str">
            <v>SW54</v>
          </cell>
          <cell r="F2938">
            <v>600</v>
          </cell>
        </row>
        <row r="2939">
          <cell r="B2939" t="str">
            <v>CAR2276</v>
          </cell>
          <cell r="C2939" t="str">
            <v>700 PB</v>
          </cell>
          <cell r="D2939" t="str">
            <v>MA107 0A</v>
          </cell>
          <cell r="E2939" t="str">
            <v>SW54</v>
          </cell>
          <cell r="F2939">
            <v>600</v>
          </cell>
        </row>
        <row r="2940">
          <cell r="B2940" t="str">
            <v>CAR2276</v>
          </cell>
          <cell r="C2940" t="str">
            <v>700 PB</v>
          </cell>
          <cell r="D2940" t="str">
            <v>MA107 0A</v>
          </cell>
          <cell r="E2940" t="str">
            <v>SW54</v>
          </cell>
          <cell r="F2940">
            <v>600</v>
          </cell>
        </row>
        <row r="2941">
          <cell r="B2941" t="str">
            <v>CAR2276</v>
          </cell>
          <cell r="C2941" t="str">
            <v>700 PB</v>
          </cell>
          <cell r="D2941" t="str">
            <v>MA107 0A</v>
          </cell>
          <cell r="E2941" t="str">
            <v>SW54</v>
          </cell>
          <cell r="F2941">
            <v>600</v>
          </cell>
        </row>
        <row r="2942">
          <cell r="B2942" t="str">
            <v>CAR2276</v>
          </cell>
          <cell r="C2942" t="str">
            <v>700 PB</v>
          </cell>
          <cell r="D2942" t="str">
            <v>MA107 0A</v>
          </cell>
          <cell r="E2942" t="str">
            <v>SW54</v>
          </cell>
          <cell r="F2942">
            <v>600</v>
          </cell>
        </row>
        <row r="2944">
          <cell r="B2944" t="str">
            <v>LSE5328</v>
          </cell>
          <cell r="C2944" t="str">
            <v>582-06-16</v>
          </cell>
          <cell r="D2944" t="str">
            <v>MA473 0B</v>
          </cell>
          <cell r="E2944" t="str">
            <v>SW49</v>
          </cell>
          <cell r="F2944">
            <v>660</v>
          </cell>
        </row>
        <row r="2945">
          <cell r="B2945" t="str">
            <v>LSE5328</v>
          </cell>
          <cell r="C2945" t="str">
            <v>582-06-16</v>
          </cell>
          <cell r="D2945" t="str">
            <v>MA473 0B</v>
          </cell>
          <cell r="E2945" t="str">
            <v>SW49</v>
          </cell>
          <cell r="F2945">
            <v>660</v>
          </cell>
        </row>
        <row r="2946">
          <cell r="B2946" t="str">
            <v>LSE5328</v>
          </cell>
          <cell r="C2946" t="str">
            <v>582-06-16</v>
          </cell>
          <cell r="D2946" t="str">
            <v>MA473 0B</v>
          </cell>
          <cell r="E2946" t="str">
            <v>SW49</v>
          </cell>
          <cell r="F2946">
            <v>660</v>
          </cell>
        </row>
        <row r="2947">
          <cell r="B2947" t="str">
            <v>LSE5328</v>
          </cell>
          <cell r="C2947" t="str">
            <v>582-06-16</v>
          </cell>
          <cell r="D2947" t="str">
            <v>MA473 0B</v>
          </cell>
          <cell r="E2947" t="str">
            <v>SW49</v>
          </cell>
          <cell r="F2947">
            <v>660</v>
          </cell>
        </row>
        <row r="2948">
          <cell r="B2948" t="str">
            <v>LSE5328</v>
          </cell>
          <cell r="C2948" t="str">
            <v>582-06-16</v>
          </cell>
          <cell r="D2948" t="str">
            <v>MA473 0B</v>
          </cell>
          <cell r="E2948" t="str">
            <v>SW49</v>
          </cell>
          <cell r="F2948">
            <v>660</v>
          </cell>
        </row>
        <row r="2949">
          <cell r="B2949" t="str">
            <v>LSE5335</v>
          </cell>
          <cell r="C2949" t="str">
            <v>582-06-16</v>
          </cell>
          <cell r="D2949" t="str">
            <v>MA473 0B</v>
          </cell>
          <cell r="E2949" t="str">
            <v>SW49</v>
          </cell>
          <cell r="F2949">
            <v>660</v>
          </cell>
          <cell r="G2949">
            <v>660</v>
          </cell>
        </row>
        <row r="2950">
          <cell r="B2950" t="str">
            <v>LSE5336</v>
          </cell>
          <cell r="C2950" t="str">
            <v>582-06-02</v>
          </cell>
          <cell r="D2950" t="str">
            <v>MA473 0B</v>
          </cell>
          <cell r="E2950" t="str">
            <v>RW32</v>
          </cell>
          <cell r="F2950">
            <v>660</v>
          </cell>
          <cell r="G2950">
            <v>660</v>
          </cell>
        </row>
        <row r="2951">
          <cell r="B2951" t="str">
            <v>LSE5340</v>
          </cell>
          <cell r="C2951" t="str">
            <v>582-06-02</v>
          </cell>
          <cell r="D2951" t="str">
            <v>MA473 0B</v>
          </cell>
          <cell r="E2951" t="str">
            <v>RW32</v>
          </cell>
          <cell r="F2951">
            <v>660</v>
          </cell>
          <cell r="G2951">
            <v>1320</v>
          </cell>
        </row>
        <row r="2952">
          <cell r="B2952" t="str">
            <v>LSE5340</v>
          </cell>
          <cell r="C2952" t="str">
            <v>582-06-02</v>
          </cell>
          <cell r="D2952" t="str">
            <v>MA473 0B</v>
          </cell>
          <cell r="E2952" t="str">
            <v>RW32</v>
          </cell>
          <cell r="F2952">
            <v>660</v>
          </cell>
        </row>
        <row r="2953">
          <cell r="B2953" t="str">
            <v>LSE5326</v>
          </cell>
          <cell r="C2953" t="str">
            <v>582-06-02</v>
          </cell>
          <cell r="D2953" t="str">
            <v>MA473 0B</v>
          </cell>
          <cell r="E2953" t="str">
            <v>RW32</v>
          </cell>
          <cell r="F2953">
            <v>660</v>
          </cell>
          <cell r="G2953">
            <v>1320</v>
          </cell>
        </row>
        <row r="2954">
          <cell r="B2954" t="str">
            <v>LSE5326</v>
          </cell>
          <cell r="C2954" t="str">
            <v>582-06-02</v>
          </cell>
          <cell r="D2954" t="str">
            <v>MA473 0B</v>
          </cell>
          <cell r="E2954" t="str">
            <v>RW32</v>
          </cell>
          <cell r="F2954">
            <v>660</v>
          </cell>
        </row>
        <row r="2955">
          <cell r="B2955" t="str">
            <v>LSE5324</v>
          </cell>
          <cell r="C2955" t="str">
            <v>582-06-13</v>
          </cell>
          <cell r="D2955" t="str">
            <v>MA473 0B</v>
          </cell>
          <cell r="E2955" t="str">
            <v>BW40</v>
          </cell>
          <cell r="F2955">
            <v>660</v>
          </cell>
          <cell r="G2955">
            <v>1320</v>
          </cell>
        </row>
        <row r="2956">
          <cell r="B2956" t="str">
            <v>LSE5324</v>
          </cell>
          <cell r="C2956" t="str">
            <v>582-06-13</v>
          </cell>
          <cell r="D2956" t="str">
            <v>MA473 0B</v>
          </cell>
          <cell r="E2956" t="str">
            <v>BW40</v>
          </cell>
          <cell r="F2956">
            <v>660</v>
          </cell>
        </row>
        <row r="2957">
          <cell r="B2957" t="str">
            <v>LSE5325</v>
          </cell>
          <cell r="C2957" t="str">
            <v>582-06-16</v>
          </cell>
          <cell r="D2957" t="str">
            <v>MA473 0B</v>
          </cell>
          <cell r="E2957" t="str">
            <v>SW49</v>
          </cell>
          <cell r="F2957">
            <v>660</v>
          </cell>
          <cell r="G2957">
            <v>2640</v>
          </cell>
        </row>
        <row r="2958">
          <cell r="B2958" t="str">
            <v>LSE5325</v>
          </cell>
          <cell r="C2958" t="str">
            <v>582-06-16</v>
          </cell>
          <cell r="D2958" t="str">
            <v>MA473 0B</v>
          </cell>
          <cell r="E2958" t="str">
            <v>SW49</v>
          </cell>
          <cell r="F2958">
            <v>660</v>
          </cell>
        </row>
        <row r="2959">
          <cell r="B2959" t="str">
            <v>LSE5325</v>
          </cell>
          <cell r="C2959" t="str">
            <v>582-06-16</v>
          </cell>
          <cell r="D2959" t="str">
            <v>MA473 0B</v>
          </cell>
          <cell r="E2959" t="str">
            <v>SW49</v>
          </cell>
          <cell r="F2959">
            <v>660</v>
          </cell>
        </row>
        <row r="2960">
          <cell r="B2960" t="str">
            <v>LSE5325</v>
          </cell>
          <cell r="C2960" t="str">
            <v>582-06-16</v>
          </cell>
          <cell r="D2960" t="str">
            <v>MA473 0B</v>
          </cell>
          <cell r="E2960" t="str">
            <v>SW49</v>
          </cell>
          <cell r="F2960">
            <v>660</v>
          </cell>
        </row>
        <row r="2961">
          <cell r="B2961" t="str">
            <v>LSE5352</v>
          </cell>
          <cell r="C2961" t="str">
            <v>582-06-16</v>
          </cell>
          <cell r="D2961" t="str">
            <v>MA473 0B</v>
          </cell>
          <cell r="E2961" t="str">
            <v>SW49</v>
          </cell>
          <cell r="F2961">
            <v>660</v>
          </cell>
          <cell r="G2961">
            <v>5280</v>
          </cell>
        </row>
        <row r="2962">
          <cell r="B2962" t="str">
            <v>LSE5352</v>
          </cell>
          <cell r="C2962" t="str">
            <v>582-06-16</v>
          </cell>
          <cell r="D2962" t="str">
            <v>MA473 0B</v>
          </cell>
          <cell r="E2962" t="str">
            <v>SW49</v>
          </cell>
          <cell r="F2962">
            <v>660</v>
          </cell>
        </row>
        <row r="2963">
          <cell r="B2963" t="str">
            <v>LSE5352</v>
          </cell>
          <cell r="C2963" t="str">
            <v>582-06-16</v>
          </cell>
          <cell r="D2963" t="str">
            <v>MA473 0B</v>
          </cell>
          <cell r="E2963" t="str">
            <v>SW49</v>
          </cell>
          <cell r="F2963">
            <v>660</v>
          </cell>
        </row>
        <row r="2964">
          <cell r="B2964" t="str">
            <v>LSE5352</v>
          </cell>
          <cell r="C2964" t="str">
            <v>582-06-16</v>
          </cell>
          <cell r="D2964" t="str">
            <v>MA473 0B</v>
          </cell>
          <cell r="E2964" t="str">
            <v>SW49</v>
          </cell>
          <cell r="F2964">
            <v>660</v>
          </cell>
        </row>
        <row r="2965">
          <cell r="B2965" t="str">
            <v>LSE5364</v>
          </cell>
          <cell r="C2965" t="str">
            <v>522-02-02</v>
          </cell>
          <cell r="D2965" t="str">
            <v>MA363 1B</v>
          </cell>
          <cell r="E2965" t="str">
            <v>RW20</v>
          </cell>
          <cell r="F2965">
            <v>660</v>
          </cell>
          <cell r="G2965">
            <v>660</v>
          </cell>
        </row>
        <row r="2966">
          <cell r="B2966" t="str">
            <v>LSE5369</v>
          </cell>
          <cell r="C2966" t="str">
            <v>521-02-76</v>
          </cell>
          <cell r="D2966" t="str">
            <v>MA362 1A</v>
          </cell>
          <cell r="E2966" t="str">
            <v>SB16</v>
          </cell>
          <cell r="F2966">
            <v>682</v>
          </cell>
          <cell r="G2966">
            <v>1364</v>
          </cell>
        </row>
        <row r="2967">
          <cell r="B2967" t="str">
            <v>LSE5369</v>
          </cell>
          <cell r="C2967" t="str">
            <v>521-02-76</v>
          </cell>
          <cell r="D2967" t="str">
            <v>MA362 1A</v>
          </cell>
          <cell r="E2967" t="str">
            <v>SB16</v>
          </cell>
          <cell r="F2967">
            <v>682</v>
          </cell>
        </row>
        <row r="2968">
          <cell r="B2968" t="str">
            <v>LSE5352</v>
          </cell>
          <cell r="C2968" t="str">
            <v>582-06-16</v>
          </cell>
          <cell r="D2968" t="str">
            <v>MA473 0B</v>
          </cell>
          <cell r="E2968" t="str">
            <v>SW49</v>
          </cell>
          <cell r="F2968">
            <v>660</v>
          </cell>
          <cell r="G2968">
            <v>5280</v>
          </cell>
        </row>
        <row r="2969">
          <cell r="B2969" t="str">
            <v>LSE5352</v>
          </cell>
          <cell r="C2969" t="str">
            <v>582-06-16</v>
          </cell>
          <cell r="D2969" t="str">
            <v>MA473 0B</v>
          </cell>
          <cell r="E2969" t="str">
            <v>SW49</v>
          </cell>
          <cell r="F2969">
            <v>660</v>
          </cell>
        </row>
        <row r="2970">
          <cell r="B2970" t="str">
            <v>LSE5352</v>
          </cell>
          <cell r="C2970" t="str">
            <v>582-06-16</v>
          </cell>
          <cell r="D2970" t="str">
            <v>MA473 0B</v>
          </cell>
          <cell r="E2970" t="str">
            <v>SW49</v>
          </cell>
          <cell r="F2970">
            <v>660</v>
          </cell>
        </row>
        <row r="2971">
          <cell r="B2971" t="str">
            <v>LSE5352</v>
          </cell>
          <cell r="C2971" t="str">
            <v>582-06-16</v>
          </cell>
          <cell r="D2971" t="str">
            <v>MA473 0B</v>
          </cell>
          <cell r="E2971" t="str">
            <v>SW49</v>
          </cell>
          <cell r="F2971">
            <v>660</v>
          </cell>
        </row>
        <row r="2972">
          <cell r="B2972" t="str">
            <v>LSE5354</v>
          </cell>
          <cell r="C2972" t="str">
            <v>582-06-16</v>
          </cell>
          <cell r="D2972" t="str">
            <v>MA473 0B</v>
          </cell>
          <cell r="E2972" t="str">
            <v>SW49</v>
          </cell>
          <cell r="F2972">
            <v>660</v>
          </cell>
          <cell r="G2972">
            <v>9900</v>
          </cell>
        </row>
        <row r="2973">
          <cell r="B2973" t="str">
            <v>LSE5354</v>
          </cell>
          <cell r="C2973" t="str">
            <v>582-06-16</v>
          </cell>
          <cell r="D2973" t="str">
            <v>MA473 0B</v>
          </cell>
          <cell r="E2973" t="str">
            <v>SW49</v>
          </cell>
          <cell r="F2973">
            <v>660</v>
          </cell>
        </row>
        <row r="2974">
          <cell r="B2974" t="str">
            <v>LSE5354</v>
          </cell>
          <cell r="C2974" t="str">
            <v>582-06-16</v>
          </cell>
          <cell r="D2974" t="str">
            <v>MA473 0B</v>
          </cell>
          <cell r="E2974" t="str">
            <v>SW49</v>
          </cell>
          <cell r="F2974">
            <v>660</v>
          </cell>
        </row>
        <row r="2975">
          <cell r="B2975" t="str">
            <v>LSE5354</v>
          </cell>
          <cell r="C2975" t="str">
            <v>582-06-16</v>
          </cell>
          <cell r="D2975" t="str">
            <v>MA473 0B</v>
          </cell>
          <cell r="E2975" t="str">
            <v>SW49</v>
          </cell>
          <cell r="F2975">
            <v>660</v>
          </cell>
        </row>
        <row r="2976">
          <cell r="B2976" t="str">
            <v>LSE5354</v>
          </cell>
          <cell r="C2976" t="str">
            <v>582-06-16</v>
          </cell>
          <cell r="D2976" t="str">
            <v>MA473 0B</v>
          </cell>
          <cell r="E2976" t="str">
            <v>SW49</v>
          </cell>
          <cell r="F2976">
            <v>660</v>
          </cell>
        </row>
        <row r="2977">
          <cell r="B2977" t="str">
            <v>LSE5354</v>
          </cell>
          <cell r="C2977" t="str">
            <v>582-06-16</v>
          </cell>
          <cell r="D2977" t="str">
            <v>MA473 0B</v>
          </cell>
          <cell r="E2977" t="str">
            <v>SW49</v>
          </cell>
          <cell r="F2977">
            <v>660</v>
          </cell>
        </row>
        <row r="2979">
          <cell r="B2979" t="str">
            <v>DO56J</v>
          </cell>
          <cell r="C2979" t="str">
            <v>NA</v>
          </cell>
          <cell r="D2979" t="str">
            <v>MA104 0F</v>
          </cell>
          <cell r="E2979" t="str">
            <v>SW08</v>
          </cell>
          <cell r="F2979">
            <v>50</v>
          </cell>
          <cell r="G2979">
            <v>100</v>
          </cell>
        </row>
        <row r="2980">
          <cell r="B2980" t="str">
            <v>DO58J</v>
          </cell>
          <cell r="C2980" t="str">
            <v>NA</v>
          </cell>
          <cell r="D2980" t="str">
            <v>MA104 0F</v>
          </cell>
          <cell r="E2980" t="str">
            <v>SW08</v>
          </cell>
          <cell r="F2980">
            <v>540</v>
          </cell>
          <cell r="G2980">
            <v>713</v>
          </cell>
        </row>
        <row r="2981">
          <cell r="B2981" t="str">
            <v>DO58J</v>
          </cell>
          <cell r="C2981" t="str">
            <v>NA</v>
          </cell>
          <cell r="D2981" t="str">
            <v>MA104 0F</v>
          </cell>
          <cell r="E2981" t="str">
            <v>SW08</v>
          </cell>
          <cell r="F2981">
            <v>140</v>
          </cell>
        </row>
        <row r="2982">
          <cell r="B2982" t="str">
            <v>DO58J</v>
          </cell>
          <cell r="C2982" t="str">
            <v>NA</v>
          </cell>
          <cell r="D2982" t="str">
            <v>MA104 0F</v>
          </cell>
          <cell r="E2982" t="str">
            <v>SW08</v>
          </cell>
          <cell r="F2982">
            <v>8</v>
          </cell>
        </row>
        <row r="2983">
          <cell r="B2983" t="str">
            <v>MUS2064</v>
          </cell>
          <cell r="C2983" t="str">
            <v>520/5085/565</v>
          </cell>
          <cell r="D2983" t="str">
            <v>WA507 0A</v>
          </cell>
          <cell r="E2983" t="str">
            <v>SP06</v>
          </cell>
          <cell r="F2983">
            <v>620</v>
          </cell>
          <cell r="G2983">
            <v>820</v>
          </cell>
        </row>
        <row r="2984">
          <cell r="B2984" t="str">
            <v>MUS2064</v>
          </cell>
          <cell r="C2984" t="str">
            <v>520/5085/565</v>
          </cell>
          <cell r="D2984" t="str">
            <v>WA507 0A</v>
          </cell>
          <cell r="E2984" t="str">
            <v>SP06</v>
          </cell>
          <cell r="F2984">
            <v>180</v>
          </cell>
        </row>
        <row r="2985">
          <cell r="B2985" t="str">
            <v>MUS2064</v>
          </cell>
          <cell r="C2985" t="str">
            <v>520/5085/565</v>
          </cell>
          <cell r="D2985" t="str">
            <v>WA507 0A</v>
          </cell>
          <cell r="E2985" t="str">
            <v>SP06</v>
          </cell>
          <cell r="F2985">
            <v>20</v>
          </cell>
        </row>
        <row r="2986">
          <cell r="B2986" t="str">
            <v>MUS2068</v>
          </cell>
          <cell r="C2986" t="str">
            <v>3173/5085/565</v>
          </cell>
          <cell r="D2986" t="str">
            <v>MA506 0A</v>
          </cell>
          <cell r="E2986" t="str">
            <v>SP06</v>
          </cell>
          <cell r="F2986">
            <v>682</v>
          </cell>
          <cell r="G2986">
            <v>1432</v>
          </cell>
        </row>
        <row r="2987">
          <cell r="B2987" t="str">
            <v>MUS2068</v>
          </cell>
          <cell r="C2987" t="str">
            <v>3173/5085/565</v>
          </cell>
          <cell r="D2987" t="str">
            <v>MA506 0A</v>
          </cell>
          <cell r="E2987" t="str">
            <v>SP06</v>
          </cell>
          <cell r="F2987">
            <v>660</v>
          </cell>
        </row>
        <row r="2988">
          <cell r="B2988" t="str">
            <v>MUS2068</v>
          </cell>
          <cell r="C2988" t="str">
            <v>3173/5085/565</v>
          </cell>
          <cell r="D2988" t="str">
            <v>MA506 0A</v>
          </cell>
          <cell r="E2988" t="str">
            <v>SP06</v>
          </cell>
          <cell r="F2988">
            <v>66</v>
          </cell>
        </row>
        <row r="2989">
          <cell r="B2989" t="str">
            <v>MUS2068</v>
          </cell>
          <cell r="C2989" t="str">
            <v>3173/5085/565</v>
          </cell>
          <cell r="D2989" t="str">
            <v>MA506 0A</v>
          </cell>
          <cell r="E2989" t="str">
            <v>SP06</v>
          </cell>
          <cell r="F2989">
            <v>24</v>
          </cell>
        </row>
        <row r="2990">
          <cell r="B2990" t="str">
            <v>LSANZ4922 Re-Cut</v>
          </cell>
          <cell r="C2990" t="str">
            <v>504-02-08</v>
          </cell>
          <cell r="D2990" t="str">
            <v>MA381 1A</v>
          </cell>
          <cell r="E2990" t="str">
            <v>BW43</v>
          </cell>
          <cell r="F2990">
            <v>8</v>
          </cell>
          <cell r="G2990">
            <v>8</v>
          </cell>
        </row>
        <row r="2991">
          <cell r="B2991" t="str">
            <v>DO58J</v>
          </cell>
          <cell r="C2991" t="str">
            <v>-</v>
          </cell>
          <cell r="D2991" t="str">
            <v>MA104 0F</v>
          </cell>
          <cell r="E2991" t="str">
            <v>SW08</v>
          </cell>
          <cell r="F2991">
            <v>25</v>
          </cell>
        </row>
        <row r="2992">
          <cell r="B2992" t="str">
            <v>MUS2065</v>
          </cell>
          <cell r="C2992" t="str">
            <v>520/5085/565</v>
          </cell>
          <cell r="D2992" t="str">
            <v>WA507 0A</v>
          </cell>
          <cell r="E2992" t="str">
            <v>SP06</v>
          </cell>
          <cell r="F2992">
            <v>440</v>
          </cell>
          <cell r="G2992">
            <v>11750</v>
          </cell>
        </row>
        <row r="2993">
          <cell r="B2993" t="str">
            <v>MUS2065</v>
          </cell>
          <cell r="C2993" t="str">
            <v>520/5085/565</v>
          </cell>
          <cell r="D2993" t="str">
            <v>WA507 0A</v>
          </cell>
          <cell r="E2993" t="str">
            <v>SP06</v>
          </cell>
          <cell r="F2993">
            <v>660</v>
          </cell>
        </row>
        <row r="2994">
          <cell r="B2994" t="str">
            <v>MUS2065</v>
          </cell>
          <cell r="C2994" t="str">
            <v>520/5085/565</v>
          </cell>
          <cell r="D2994" t="str">
            <v>WA507 0A</v>
          </cell>
          <cell r="E2994" t="str">
            <v>SP06</v>
          </cell>
          <cell r="F2994">
            <v>660</v>
          </cell>
        </row>
        <row r="2995">
          <cell r="B2995" t="str">
            <v>MUS2065</v>
          </cell>
          <cell r="C2995" t="str">
            <v>520/5085/565</v>
          </cell>
          <cell r="D2995" t="str">
            <v>WA507 0A</v>
          </cell>
          <cell r="E2995" t="str">
            <v>SP06</v>
          </cell>
          <cell r="F2995">
            <v>660</v>
          </cell>
        </row>
        <row r="2996">
          <cell r="B2996" t="str">
            <v>LSANZ4914</v>
          </cell>
          <cell r="C2996" t="str">
            <v>00592-0201</v>
          </cell>
          <cell r="D2996" t="str">
            <v>MA510 0A</v>
          </cell>
          <cell r="E2996" t="str">
            <v>RW32</v>
          </cell>
          <cell r="F2996">
            <v>600</v>
          </cell>
          <cell r="G2996">
            <v>2100</v>
          </cell>
        </row>
        <row r="2997">
          <cell r="B2997" t="str">
            <v>LSANZ4914</v>
          </cell>
          <cell r="C2997" t="str">
            <v>00592-0201</v>
          </cell>
          <cell r="D2997" t="str">
            <v>MA510 0A</v>
          </cell>
          <cell r="E2997" t="str">
            <v>RW32</v>
          </cell>
          <cell r="F2997">
            <v>600</v>
          </cell>
        </row>
        <row r="2998">
          <cell r="B2998" t="str">
            <v>LSANZ4914</v>
          </cell>
          <cell r="C2998" t="str">
            <v>00592-0201</v>
          </cell>
          <cell r="D2998" t="str">
            <v>MA510 0A</v>
          </cell>
          <cell r="E2998" t="str">
            <v>RW32</v>
          </cell>
          <cell r="F2998">
            <v>600</v>
          </cell>
        </row>
        <row r="2999">
          <cell r="B2999" t="str">
            <v>LSANZ4914</v>
          </cell>
          <cell r="C2999" t="str">
            <v>00592-0201</v>
          </cell>
          <cell r="D2999" t="str">
            <v>MA510 0A</v>
          </cell>
          <cell r="E2999" t="str">
            <v>RW32</v>
          </cell>
          <cell r="F2999">
            <v>300</v>
          </cell>
        </row>
        <row r="3000">
          <cell r="B3000" t="str">
            <v>LSANZ4913</v>
          </cell>
          <cell r="C3000" t="str">
            <v>00591-0207</v>
          </cell>
          <cell r="D3000" t="str">
            <v>MA509 0A</v>
          </cell>
          <cell r="E3000" t="str">
            <v>SW49</v>
          </cell>
          <cell r="F3000">
            <v>600</v>
          </cell>
          <cell r="G3000">
            <v>2280</v>
          </cell>
        </row>
        <row r="3001">
          <cell r="B3001" t="str">
            <v>LSANZ4913</v>
          </cell>
          <cell r="C3001" t="str">
            <v>00591-0207</v>
          </cell>
          <cell r="D3001" t="str">
            <v>MA509 0A</v>
          </cell>
          <cell r="E3001" t="str">
            <v>SW49</v>
          </cell>
          <cell r="F3001">
            <v>600</v>
          </cell>
        </row>
        <row r="3002">
          <cell r="B3002" t="str">
            <v>LSANZ4913</v>
          </cell>
          <cell r="C3002" t="str">
            <v>00591-0207</v>
          </cell>
          <cell r="D3002" t="str">
            <v>MA509 0A</v>
          </cell>
          <cell r="E3002" t="str">
            <v>SW49</v>
          </cell>
          <cell r="F3002">
            <v>600</v>
          </cell>
        </row>
        <row r="3003">
          <cell r="B3003" t="str">
            <v>LSANZ4913</v>
          </cell>
          <cell r="C3003" t="str">
            <v>00591-0207</v>
          </cell>
          <cell r="D3003" t="str">
            <v>MA509 0A</v>
          </cell>
          <cell r="E3003" t="str">
            <v>SW49</v>
          </cell>
          <cell r="F3003">
            <v>480</v>
          </cell>
        </row>
        <row r="3004">
          <cell r="B3004" t="str">
            <v>LSANZ4930</v>
          </cell>
          <cell r="C3004" t="str">
            <v>00704-0206</v>
          </cell>
          <cell r="D3004" t="str">
            <v>MO143 1B</v>
          </cell>
          <cell r="E3004" t="str">
            <v>BW27</v>
          </cell>
          <cell r="F3004">
            <v>600</v>
          </cell>
          <cell r="G3004">
            <v>600</v>
          </cell>
        </row>
        <row r="3005">
          <cell r="B3005" t="str">
            <v>LSANZ4931</v>
          </cell>
          <cell r="C3005" t="str">
            <v>00704-0207</v>
          </cell>
          <cell r="D3005" t="str">
            <v>MO143 1B</v>
          </cell>
          <cell r="E3005" t="str">
            <v>SW40</v>
          </cell>
          <cell r="F3005">
            <v>600</v>
          </cell>
          <cell r="G3005">
            <v>900</v>
          </cell>
        </row>
        <row r="3006">
          <cell r="B3006" t="str">
            <v>LSANZ4931</v>
          </cell>
          <cell r="C3006" t="str">
            <v>00704-0207</v>
          </cell>
          <cell r="D3006" t="str">
            <v>MO143 1B</v>
          </cell>
          <cell r="E3006" t="str">
            <v>SW40</v>
          </cell>
          <cell r="F3006">
            <v>300</v>
          </cell>
        </row>
        <row r="3007">
          <cell r="B3007" t="str">
            <v>LSANZ4910 Re-Cut</v>
          </cell>
          <cell r="C3007" t="str">
            <v>520-02-47</v>
          </cell>
          <cell r="D3007" t="str">
            <v>MA447 1A</v>
          </cell>
          <cell r="E3007" t="str">
            <v>TW24</v>
          </cell>
          <cell r="F3007">
            <v>227</v>
          </cell>
          <cell r="G3007">
            <v>230</v>
          </cell>
        </row>
        <row r="3008">
          <cell r="B3008" t="str">
            <v>WT0020</v>
          </cell>
          <cell r="C3008" t="str">
            <v>-</v>
          </cell>
          <cell r="D3008" t="str">
            <v>Fillers</v>
          </cell>
          <cell r="E3008" t="str">
            <v>Wash Trail</v>
          </cell>
          <cell r="F3008">
            <v>500</v>
          </cell>
        </row>
        <row r="3009">
          <cell r="B3009" t="str">
            <v>WT0020</v>
          </cell>
          <cell r="C3009" t="str">
            <v>-</v>
          </cell>
          <cell r="D3009" t="str">
            <v>Fillers</v>
          </cell>
          <cell r="E3009" t="str">
            <v>Wash Trail</v>
          </cell>
          <cell r="F3009">
            <v>500</v>
          </cell>
        </row>
        <row r="3010">
          <cell r="B3010" t="str">
            <v>WT0020</v>
          </cell>
          <cell r="C3010" t="str">
            <v>-</v>
          </cell>
          <cell r="D3010" t="str">
            <v>Fillers</v>
          </cell>
          <cell r="E3010" t="str">
            <v>Wash Trail</v>
          </cell>
          <cell r="F3010">
            <v>500</v>
          </cell>
        </row>
        <row r="3011">
          <cell r="B3011" t="str">
            <v>WT0020</v>
          </cell>
          <cell r="C3011" t="str">
            <v>-</v>
          </cell>
          <cell r="D3011" t="str">
            <v>Fillers</v>
          </cell>
          <cell r="E3011" t="str">
            <v>Wash Trail</v>
          </cell>
          <cell r="F3011">
            <v>500</v>
          </cell>
        </row>
        <row r="3012">
          <cell r="B3012" t="str">
            <v>MUS2065</v>
          </cell>
          <cell r="C3012" t="str">
            <v>520/5085/565</v>
          </cell>
          <cell r="D3012" t="str">
            <v>WA507 0A</v>
          </cell>
          <cell r="E3012" t="str">
            <v>SP06</v>
          </cell>
          <cell r="F3012">
            <v>180</v>
          </cell>
        </row>
        <row r="3013">
          <cell r="B3013" t="str">
            <v>MUS2065</v>
          </cell>
          <cell r="C3013" t="str">
            <v>520/5085/565</v>
          </cell>
          <cell r="D3013" t="str">
            <v>WA507 0A</v>
          </cell>
          <cell r="E3013" t="str">
            <v>SP06</v>
          </cell>
          <cell r="F3013">
            <v>660</v>
          </cell>
        </row>
        <row r="3014">
          <cell r="B3014" t="str">
            <v>MUS2065</v>
          </cell>
          <cell r="C3014" t="str">
            <v>520/5085/565</v>
          </cell>
          <cell r="D3014" t="str">
            <v>WA507 0A</v>
          </cell>
          <cell r="E3014" t="str">
            <v>SP06</v>
          </cell>
          <cell r="F3014">
            <v>660</v>
          </cell>
        </row>
        <row r="3015">
          <cell r="B3015" t="str">
            <v>MUS2065</v>
          </cell>
          <cell r="C3015" t="str">
            <v>520/5085/565</v>
          </cell>
          <cell r="D3015" t="str">
            <v>WA507 0A</v>
          </cell>
          <cell r="E3015" t="str">
            <v>SP06</v>
          </cell>
          <cell r="F3015">
            <v>682</v>
          </cell>
        </row>
        <row r="3016">
          <cell r="B3016" t="str">
            <v>MUS2065</v>
          </cell>
          <cell r="C3016" t="str">
            <v>520/5085/565</v>
          </cell>
          <cell r="D3016" t="str">
            <v>WA507 0A</v>
          </cell>
          <cell r="E3016" t="str">
            <v>SP06</v>
          </cell>
          <cell r="F3016">
            <v>682</v>
          </cell>
        </row>
        <row r="3017">
          <cell r="B3017" t="str">
            <v>MUS2065</v>
          </cell>
          <cell r="C3017" t="str">
            <v>520/5085/565</v>
          </cell>
          <cell r="D3017" t="str">
            <v>WA507 0A</v>
          </cell>
          <cell r="E3017" t="str">
            <v>SP06</v>
          </cell>
          <cell r="F3017">
            <v>682</v>
          </cell>
        </row>
        <row r="3018">
          <cell r="B3018" t="str">
            <v>MUS2065</v>
          </cell>
          <cell r="C3018" t="str">
            <v>520/5085/565</v>
          </cell>
          <cell r="D3018" t="str">
            <v>WA507 0A</v>
          </cell>
          <cell r="E3018" t="str">
            <v>SP06</v>
          </cell>
          <cell r="F3018">
            <v>682</v>
          </cell>
        </row>
        <row r="3019">
          <cell r="B3019" t="str">
            <v>MUS2065</v>
          </cell>
          <cell r="C3019" t="str">
            <v>520/5085/565</v>
          </cell>
          <cell r="D3019" t="str">
            <v>WA507 0A</v>
          </cell>
          <cell r="E3019" t="str">
            <v>SP06</v>
          </cell>
          <cell r="F3019">
            <v>660</v>
          </cell>
        </row>
        <row r="3020">
          <cell r="B3020" t="str">
            <v>MUS2065</v>
          </cell>
          <cell r="C3020" t="str">
            <v>520/5085/565</v>
          </cell>
          <cell r="D3020" t="str">
            <v>WA507 0A</v>
          </cell>
          <cell r="E3020" t="str">
            <v>SP06</v>
          </cell>
          <cell r="F3020">
            <v>660</v>
          </cell>
        </row>
        <row r="3022">
          <cell r="B3022" t="str">
            <v>LSE5372</v>
          </cell>
          <cell r="C3022" t="str">
            <v>70570-06-02</v>
          </cell>
          <cell r="D3022" t="str">
            <v>JA508 0A</v>
          </cell>
          <cell r="E3022" t="str">
            <v>RW32</v>
          </cell>
          <cell r="F3022">
            <v>256</v>
          </cell>
        </row>
        <row r="3023">
          <cell r="B3023" t="str">
            <v>LSE5372</v>
          </cell>
          <cell r="C3023" t="str">
            <v>70570-06-02</v>
          </cell>
          <cell r="D3023" t="str">
            <v>JA508 0A</v>
          </cell>
          <cell r="E3023" t="str">
            <v>RW32</v>
          </cell>
          <cell r="F3023">
            <v>192</v>
          </cell>
        </row>
        <row r="3024">
          <cell r="B3024" t="str">
            <v>LSE5372</v>
          </cell>
          <cell r="C3024" t="str">
            <v>70570-06-02</v>
          </cell>
          <cell r="D3024" t="str">
            <v>JA508 0A</v>
          </cell>
          <cell r="E3024" t="str">
            <v>RW32</v>
          </cell>
          <cell r="F3024">
            <v>60</v>
          </cell>
        </row>
        <row r="3025">
          <cell r="B3025" t="str">
            <v>LSE5373</v>
          </cell>
          <cell r="C3025" t="str">
            <v>70570-06-16</v>
          </cell>
          <cell r="D3025" t="str">
            <v>JA508 0A</v>
          </cell>
          <cell r="E3025" t="str">
            <v>SW49</v>
          </cell>
          <cell r="F3025">
            <v>120</v>
          </cell>
          <cell r="G3025">
            <v>248</v>
          </cell>
        </row>
        <row r="3026">
          <cell r="B3026" t="str">
            <v>LSE5373</v>
          </cell>
          <cell r="C3026" t="str">
            <v>70570-06-16</v>
          </cell>
          <cell r="D3026" t="str">
            <v>JA508 0A</v>
          </cell>
          <cell r="E3026" t="str">
            <v>SW49</v>
          </cell>
          <cell r="F3026">
            <v>128</v>
          </cell>
        </row>
        <row r="3027">
          <cell r="B3027" t="str">
            <v>LSE5374</v>
          </cell>
          <cell r="C3027" t="str">
            <v>70570-06-16</v>
          </cell>
          <cell r="D3027" t="str">
            <v>JA508 0A</v>
          </cell>
          <cell r="E3027" t="str">
            <v>SW49</v>
          </cell>
          <cell r="F3027">
            <v>180</v>
          </cell>
          <cell r="G3027">
            <v>1228</v>
          </cell>
        </row>
        <row r="3028">
          <cell r="B3028" t="str">
            <v>LSE5374</v>
          </cell>
          <cell r="C3028" t="str">
            <v>70570-06-16</v>
          </cell>
          <cell r="D3028" t="str">
            <v>JA508 0A</v>
          </cell>
          <cell r="E3028" t="str">
            <v>SW49</v>
          </cell>
          <cell r="F3028">
            <v>180</v>
          </cell>
        </row>
        <row r="3029">
          <cell r="B3029" t="str">
            <v>LSE5374</v>
          </cell>
          <cell r="C3029" t="str">
            <v>70570-06-16</v>
          </cell>
          <cell r="D3029" t="str">
            <v>JA508 0A</v>
          </cell>
          <cell r="E3029" t="str">
            <v>SW49</v>
          </cell>
          <cell r="F3029">
            <v>180</v>
          </cell>
        </row>
        <row r="3030">
          <cell r="B3030" t="str">
            <v>LSE5374</v>
          </cell>
          <cell r="C3030" t="str">
            <v>70570-06-16</v>
          </cell>
          <cell r="D3030" t="str">
            <v>JA508 0A</v>
          </cell>
          <cell r="E3030" t="str">
            <v>SW49</v>
          </cell>
          <cell r="F3030">
            <v>180</v>
          </cell>
        </row>
        <row r="3031">
          <cell r="B3031" t="str">
            <v>LSE5374</v>
          </cell>
          <cell r="C3031" t="str">
            <v>70570-06-16</v>
          </cell>
          <cell r="D3031" t="str">
            <v>JA508 0A</v>
          </cell>
          <cell r="E3031" t="str">
            <v>SW49</v>
          </cell>
          <cell r="F3031">
            <v>192</v>
          </cell>
        </row>
        <row r="3032">
          <cell r="B3032" t="str">
            <v>LSE5374</v>
          </cell>
          <cell r="C3032" t="str">
            <v>70570-06-16</v>
          </cell>
          <cell r="D3032" t="str">
            <v>JA508 0A</v>
          </cell>
          <cell r="E3032" t="str">
            <v>SW49</v>
          </cell>
          <cell r="F3032">
            <v>256</v>
          </cell>
        </row>
        <row r="3033">
          <cell r="B3033" t="str">
            <v>LSE5374</v>
          </cell>
          <cell r="C3033" t="str">
            <v>70570-06-16</v>
          </cell>
          <cell r="D3033" t="str">
            <v>JA508 0A</v>
          </cell>
          <cell r="E3033" t="str">
            <v>SW49</v>
          </cell>
          <cell r="F3033">
            <v>60</v>
          </cell>
        </row>
        <row r="3034">
          <cell r="B3034" t="str">
            <v>LSE5375</v>
          </cell>
          <cell r="C3034" t="str">
            <v>70570-06-02</v>
          </cell>
          <cell r="D3034" t="str">
            <v>JA508 0A</v>
          </cell>
          <cell r="E3034" t="str">
            <v>RW32</v>
          </cell>
          <cell r="F3034">
            <v>240</v>
          </cell>
          <cell r="G3034">
            <v>1228</v>
          </cell>
        </row>
        <row r="3035">
          <cell r="B3035" t="str">
            <v>LSE5375</v>
          </cell>
          <cell r="C3035" t="str">
            <v>70570-06-02</v>
          </cell>
          <cell r="D3035" t="str">
            <v>JA508 0A</v>
          </cell>
          <cell r="E3035" t="str">
            <v>RW32</v>
          </cell>
          <cell r="F3035">
            <v>240</v>
          </cell>
        </row>
        <row r="3036">
          <cell r="B3036" t="str">
            <v>LSE5375</v>
          </cell>
          <cell r="C3036" t="str">
            <v>70570-06-02</v>
          </cell>
          <cell r="D3036" t="str">
            <v>JA508 0A</v>
          </cell>
          <cell r="E3036" t="str">
            <v>RW32</v>
          </cell>
          <cell r="F3036">
            <v>240</v>
          </cell>
        </row>
        <row r="3037">
          <cell r="B3037" t="str">
            <v>LSE5375</v>
          </cell>
          <cell r="C3037" t="str">
            <v>70570-06-02</v>
          </cell>
          <cell r="D3037" t="str">
            <v>JA508 0A</v>
          </cell>
          <cell r="E3037" t="str">
            <v>RW32</v>
          </cell>
          <cell r="F3037">
            <v>256</v>
          </cell>
        </row>
        <row r="3038">
          <cell r="B3038" t="str">
            <v>LSE5375</v>
          </cell>
          <cell r="C3038" t="str">
            <v>70570-06-02</v>
          </cell>
          <cell r="D3038" t="str">
            <v>JA508 0A</v>
          </cell>
          <cell r="E3038" t="str">
            <v>RW32</v>
          </cell>
          <cell r="F3038">
            <v>192</v>
          </cell>
        </row>
        <row r="3039">
          <cell r="B3039" t="str">
            <v>LSE5375</v>
          </cell>
          <cell r="C3039" t="str">
            <v>70570-06-02</v>
          </cell>
          <cell r="D3039" t="str">
            <v>JA508 0A</v>
          </cell>
          <cell r="E3039" t="str">
            <v>RW32</v>
          </cell>
          <cell r="F3039">
            <v>60</v>
          </cell>
        </row>
        <row r="3040">
          <cell r="B3040" t="str">
            <v>LSE5376</v>
          </cell>
          <cell r="C3040" t="str">
            <v>70570-06-02</v>
          </cell>
          <cell r="D3040" t="str">
            <v>JA508 0A</v>
          </cell>
          <cell r="E3040" t="str">
            <v>RW32</v>
          </cell>
          <cell r="F3040">
            <v>256</v>
          </cell>
          <cell r="G3040">
            <v>466</v>
          </cell>
        </row>
        <row r="3041">
          <cell r="B3041" t="str">
            <v>LSE5376</v>
          </cell>
          <cell r="C3041" t="str">
            <v>70570-06-02</v>
          </cell>
          <cell r="D3041" t="str">
            <v>JA508 0A</v>
          </cell>
          <cell r="E3041" t="str">
            <v>RW32</v>
          </cell>
          <cell r="F3041">
            <v>180</v>
          </cell>
        </row>
        <row r="3042">
          <cell r="B3042" t="str">
            <v>LSE5376</v>
          </cell>
          <cell r="C3042" t="str">
            <v>70570-06-02</v>
          </cell>
          <cell r="D3042" t="str">
            <v>JA508 0A</v>
          </cell>
          <cell r="E3042" t="str">
            <v>RW32</v>
          </cell>
          <cell r="F3042">
            <v>30</v>
          </cell>
        </row>
        <row r="3043">
          <cell r="B3043" t="str">
            <v>LSE5377</v>
          </cell>
          <cell r="C3043" t="str">
            <v>70570-06-02</v>
          </cell>
          <cell r="D3043" t="str">
            <v>JA508 0A</v>
          </cell>
          <cell r="E3043" t="str">
            <v>RW32</v>
          </cell>
          <cell r="F3043">
            <v>300</v>
          </cell>
          <cell r="G3043">
            <v>740</v>
          </cell>
        </row>
        <row r="3044">
          <cell r="B3044" t="str">
            <v>LSE5377</v>
          </cell>
          <cell r="C3044" t="str">
            <v>70570-06-02</v>
          </cell>
          <cell r="D3044" t="str">
            <v>JA508 0A</v>
          </cell>
          <cell r="E3044" t="str">
            <v>RW32</v>
          </cell>
          <cell r="F3044">
            <v>320</v>
          </cell>
        </row>
        <row r="3045">
          <cell r="B3045" t="str">
            <v>LSE5377</v>
          </cell>
          <cell r="C3045" t="str">
            <v>70570-06-02</v>
          </cell>
          <cell r="D3045" t="str">
            <v>JA508 0A</v>
          </cell>
          <cell r="E3045" t="str">
            <v>RW32</v>
          </cell>
          <cell r="F3045">
            <v>120</v>
          </cell>
        </row>
        <row r="3046">
          <cell r="B3046" t="str">
            <v>LSE5378</v>
          </cell>
          <cell r="C3046" t="str">
            <v>70570-06-16</v>
          </cell>
          <cell r="D3046" t="str">
            <v>JA508 0A</v>
          </cell>
          <cell r="E3046" t="str">
            <v>SW49</v>
          </cell>
          <cell r="F3046">
            <v>240</v>
          </cell>
          <cell r="G3046">
            <v>736</v>
          </cell>
        </row>
        <row r="3047">
          <cell r="B3047" t="str">
            <v>LSE5378</v>
          </cell>
          <cell r="C3047" t="str">
            <v>70570-06-16</v>
          </cell>
          <cell r="D3047" t="str">
            <v>JA508 0A</v>
          </cell>
          <cell r="E3047" t="str">
            <v>SW49</v>
          </cell>
          <cell r="F3047">
            <v>256</v>
          </cell>
        </row>
        <row r="3048">
          <cell r="B3048" t="str">
            <v>LSE5378</v>
          </cell>
          <cell r="C3048" t="str">
            <v>70570-06-16</v>
          </cell>
          <cell r="D3048" t="str">
            <v>JA508 0A</v>
          </cell>
          <cell r="E3048" t="str">
            <v>SW49</v>
          </cell>
          <cell r="F3048">
            <v>240</v>
          </cell>
        </row>
        <row r="3049">
          <cell r="B3049" t="str">
            <v>LSE5379</v>
          </cell>
          <cell r="C3049" t="str">
            <v>70570-06-16</v>
          </cell>
          <cell r="D3049" t="str">
            <v>JA508 0A</v>
          </cell>
          <cell r="E3049" t="str">
            <v>SW49</v>
          </cell>
          <cell r="F3049">
            <v>240</v>
          </cell>
          <cell r="G3049">
            <v>400</v>
          </cell>
        </row>
        <row r="3050">
          <cell r="B3050" t="str">
            <v>LSE5379</v>
          </cell>
          <cell r="C3050" t="str">
            <v>70570-06-16</v>
          </cell>
          <cell r="D3050" t="str">
            <v>JA508 0A</v>
          </cell>
          <cell r="E3050" t="str">
            <v>SW49</v>
          </cell>
          <cell r="F3050">
            <v>160</v>
          </cell>
        </row>
        <row r="3051">
          <cell r="B3051" t="str">
            <v>LSE5380</v>
          </cell>
          <cell r="C3051" t="str">
            <v>70570-06-02</v>
          </cell>
          <cell r="D3051" t="str">
            <v>JA508 0A</v>
          </cell>
          <cell r="E3051" t="str">
            <v>RW32</v>
          </cell>
          <cell r="F3051">
            <v>240</v>
          </cell>
          <cell r="G3051">
            <v>400</v>
          </cell>
        </row>
        <row r="3052">
          <cell r="B3052" t="str">
            <v>LSE5380</v>
          </cell>
          <cell r="C3052" t="str">
            <v>70570-06-02</v>
          </cell>
          <cell r="D3052" t="str">
            <v>JA508 0A</v>
          </cell>
          <cell r="E3052" t="str">
            <v>RW32</v>
          </cell>
          <cell r="F3052">
            <v>160</v>
          </cell>
        </row>
        <row r="3053">
          <cell r="B3053" t="str">
            <v>LSE5407</v>
          </cell>
          <cell r="C3053" t="str">
            <v>70570-06-02</v>
          </cell>
          <cell r="D3053" t="str">
            <v>JA508 0A</v>
          </cell>
          <cell r="E3053" t="str">
            <v>RW32</v>
          </cell>
          <cell r="F3053">
            <v>300</v>
          </cell>
          <cell r="G3053">
            <v>1104</v>
          </cell>
        </row>
        <row r="3054">
          <cell r="B3054" t="str">
            <v>LSE5407</v>
          </cell>
          <cell r="C3054" t="str">
            <v>70570-06-02</v>
          </cell>
          <cell r="D3054" t="str">
            <v>JA508 0A</v>
          </cell>
          <cell r="E3054" t="str">
            <v>RW32</v>
          </cell>
          <cell r="F3054">
            <v>300</v>
          </cell>
        </row>
        <row r="3055">
          <cell r="B3055" t="str">
            <v>LSE5407</v>
          </cell>
          <cell r="C3055" t="str">
            <v>70570-06-02</v>
          </cell>
          <cell r="D3055" t="str">
            <v>JA508 0A</v>
          </cell>
          <cell r="E3055" t="str">
            <v>RW32</v>
          </cell>
          <cell r="F3055">
            <v>320</v>
          </cell>
        </row>
        <row r="3056">
          <cell r="B3056" t="str">
            <v>LSE5407</v>
          </cell>
          <cell r="C3056" t="str">
            <v>70570-06-02</v>
          </cell>
          <cell r="D3056" t="str">
            <v>JA508 0A</v>
          </cell>
          <cell r="E3056" t="str">
            <v>RW32</v>
          </cell>
          <cell r="F3056">
            <v>120</v>
          </cell>
        </row>
        <row r="3057">
          <cell r="B3057" t="str">
            <v>LSE5407</v>
          </cell>
          <cell r="C3057" t="str">
            <v>70570-06-02</v>
          </cell>
          <cell r="D3057" t="str">
            <v>JA508 0A</v>
          </cell>
          <cell r="E3057" t="str">
            <v>RW32</v>
          </cell>
          <cell r="F3057">
            <v>64</v>
          </cell>
        </row>
        <row r="3058">
          <cell r="B3058" t="str">
            <v>LSE5409</v>
          </cell>
          <cell r="C3058" t="str">
            <v>70570-06-02</v>
          </cell>
          <cell r="D3058" t="str">
            <v>JA508 0A</v>
          </cell>
          <cell r="E3058" t="str">
            <v>RW32</v>
          </cell>
          <cell r="F3058">
            <v>240</v>
          </cell>
          <cell r="G3058">
            <v>772</v>
          </cell>
        </row>
        <row r="3060">
          <cell r="B3060" t="str">
            <v>CAR2276</v>
          </cell>
          <cell r="C3060" t="str">
            <v>700 PB</v>
          </cell>
          <cell r="D3060" t="str">
            <v>MA107 0A</v>
          </cell>
          <cell r="E3060" t="str">
            <v>SW54</v>
          </cell>
          <cell r="F3060">
            <v>600</v>
          </cell>
        </row>
        <row r="3061">
          <cell r="B3061" t="str">
            <v>CAR2276</v>
          </cell>
          <cell r="C3061" t="str">
            <v>700 PB</v>
          </cell>
          <cell r="D3061" t="str">
            <v>MA107 0A</v>
          </cell>
          <cell r="E3061" t="str">
            <v>SW54</v>
          </cell>
          <cell r="F3061">
            <v>600</v>
          </cell>
        </row>
        <row r="3062">
          <cell r="B3062" t="str">
            <v>CAR2276</v>
          </cell>
          <cell r="C3062" t="str">
            <v>700 PB</v>
          </cell>
          <cell r="D3062" t="str">
            <v>MA107 0A</v>
          </cell>
          <cell r="E3062" t="str">
            <v>SW54</v>
          </cell>
          <cell r="F3062">
            <v>600</v>
          </cell>
        </row>
        <row r="3063">
          <cell r="B3063" t="str">
            <v>CAR2276</v>
          </cell>
          <cell r="C3063" t="str">
            <v>700 PB</v>
          </cell>
          <cell r="D3063" t="str">
            <v>MA107 0A</v>
          </cell>
          <cell r="E3063" t="str">
            <v>SW54</v>
          </cell>
          <cell r="F3063">
            <v>600</v>
          </cell>
        </row>
        <row r="3064">
          <cell r="B3064" t="str">
            <v>CAR2276</v>
          </cell>
          <cell r="C3064" t="str">
            <v>700 PB</v>
          </cell>
          <cell r="D3064" t="str">
            <v>MA107 0A</v>
          </cell>
          <cell r="E3064" t="str">
            <v>SW54</v>
          </cell>
          <cell r="F3064">
            <v>600</v>
          </cell>
        </row>
        <row r="3065">
          <cell r="B3065" t="str">
            <v>CAR2276</v>
          </cell>
          <cell r="C3065" t="str">
            <v>700 PB</v>
          </cell>
          <cell r="D3065" t="str">
            <v>MA107 0A</v>
          </cell>
          <cell r="E3065" t="str">
            <v>SW54</v>
          </cell>
          <cell r="F3065">
            <v>600</v>
          </cell>
        </row>
        <row r="3066">
          <cell r="B3066" t="str">
            <v>CAR2276</v>
          </cell>
          <cell r="C3066" t="str">
            <v>700 PB</v>
          </cell>
          <cell r="D3066" t="str">
            <v>MA107 0A</v>
          </cell>
          <cell r="E3066" t="str">
            <v>SW54</v>
          </cell>
          <cell r="F3066">
            <v>600</v>
          </cell>
        </row>
        <row r="3067">
          <cell r="B3067" t="str">
            <v>CAR2276</v>
          </cell>
          <cell r="C3067" t="str">
            <v>700 PB</v>
          </cell>
          <cell r="D3067" t="str">
            <v>MA107 0A</v>
          </cell>
          <cell r="E3067" t="str">
            <v>SW54</v>
          </cell>
          <cell r="F3067">
            <v>600</v>
          </cell>
        </row>
        <row r="3068">
          <cell r="B3068" t="str">
            <v>CAR2276</v>
          </cell>
          <cell r="C3068" t="str">
            <v>700 PB</v>
          </cell>
          <cell r="D3068" t="str">
            <v>MA107 0A</v>
          </cell>
          <cell r="E3068" t="str">
            <v>SW54</v>
          </cell>
          <cell r="F3068">
            <v>620</v>
          </cell>
        </row>
        <row r="3069">
          <cell r="B3069" t="str">
            <v>CAR2276</v>
          </cell>
          <cell r="C3069" t="str">
            <v>700 PB</v>
          </cell>
          <cell r="D3069" t="str">
            <v>MA107 0A</v>
          </cell>
          <cell r="E3069" t="str">
            <v>SW54</v>
          </cell>
          <cell r="F3069">
            <v>620</v>
          </cell>
        </row>
        <row r="3070">
          <cell r="B3070" t="str">
            <v>CAR2276</v>
          </cell>
          <cell r="C3070" t="str">
            <v>700 PB</v>
          </cell>
          <cell r="D3070" t="str">
            <v>MA107 0A</v>
          </cell>
          <cell r="E3070" t="str">
            <v>SW54</v>
          </cell>
          <cell r="F3070">
            <v>620</v>
          </cell>
        </row>
        <row r="3071">
          <cell r="B3071" t="str">
            <v>CAR2276</v>
          </cell>
          <cell r="C3071" t="str">
            <v>700 PB</v>
          </cell>
          <cell r="D3071" t="str">
            <v>MA107 0A</v>
          </cell>
          <cell r="E3071" t="str">
            <v>SW54</v>
          </cell>
          <cell r="F3071">
            <v>620</v>
          </cell>
        </row>
        <row r="3072">
          <cell r="B3072" t="str">
            <v>CAR2276</v>
          </cell>
          <cell r="C3072" t="str">
            <v>700 PB</v>
          </cell>
          <cell r="D3072" t="str">
            <v>MA107 0A</v>
          </cell>
          <cell r="E3072" t="str">
            <v>SW54</v>
          </cell>
          <cell r="F3072">
            <v>620</v>
          </cell>
        </row>
        <row r="3073">
          <cell r="B3073" t="str">
            <v>CAR2276</v>
          </cell>
          <cell r="C3073" t="str">
            <v>700 PB</v>
          </cell>
          <cell r="D3073" t="str">
            <v>MA107 0A</v>
          </cell>
          <cell r="E3073" t="str">
            <v>SW54</v>
          </cell>
          <cell r="F3073">
            <v>620</v>
          </cell>
        </row>
        <row r="3074">
          <cell r="B3074" t="str">
            <v>CAR2276</v>
          </cell>
          <cell r="C3074" t="str">
            <v>700 PB</v>
          </cell>
          <cell r="D3074" t="str">
            <v>MA107 0A</v>
          </cell>
          <cell r="E3074" t="str">
            <v>SW54</v>
          </cell>
          <cell r="F3074">
            <v>620</v>
          </cell>
        </row>
        <row r="3075">
          <cell r="B3075" t="str">
            <v>CAR2276</v>
          </cell>
          <cell r="C3075" t="str">
            <v>700 PB</v>
          </cell>
          <cell r="D3075" t="str">
            <v>MA107 0A</v>
          </cell>
          <cell r="E3075" t="str">
            <v>SW54</v>
          </cell>
          <cell r="F3075">
            <v>620</v>
          </cell>
        </row>
        <row r="3076">
          <cell r="B3076" t="str">
            <v>CAR2276</v>
          </cell>
          <cell r="C3076" t="str">
            <v>700 PB</v>
          </cell>
          <cell r="D3076" t="str">
            <v>MA107 0A</v>
          </cell>
          <cell r="E3076" t="str">
            <v>SW54</v>
          </cell>
          <cell r="F3076">
            <v>620</v>
          </cell>
        </row>
        <row r="3077">
          <cell r="B3077" t="str">
            <v>CAR2276</v>
          </cell>
          <cell r="C3077" t="str">
            <v>700 PB</v>
          </cell>
          <cell r="D3077" t="str">
            <v>MA107 0A</v>
          </cell>
          <cell r="E3077" t="str">
            <v>SW54</v>
          </cell>
          <cell r="F3077">
            <v>620</v>
          </cell>
        </row>
        <row r="3078">
          <cell r="B3078" t="str">
            <v>CAR2276</v>
          </cell>
          <cell r="C3078" t="str">
            <v>700 PB</v>
          </cell>
          <cell r="D3078" t="str">
            <v>MA107 0A</v>
          </cell>
          <cell r="E3078" t="str">
            <v>SW54</v>
          </cell>
          <cell r="F3078">
            <v>620</v>
          </cell>
        </row>
        <row r="3079">
          <cell r="B3079" t="str">
            <v>CAR2276</v>
          </cell>
          <cell r="C3079" t="str">
            <v>700 PB</v>
          </cell>
          <cell r="D3079" t="str">
            <v>MA107 0A</v>
          </cell>
          <cell r="E3079" t="str">
            <v>SW54</v>
          </cell>
          <cell r="F3079">
            <v>620</v>
          </cell>
        </row>
        <row r="3080">
          <cell r="B3080" t="str">
            <v>CAR2276</v>
          </cell>
          <cell r="C3080" t="str">
            <v>700 PB</v>
          </cell>
          <cell r="D3080" t="str">
            <v>MA107 0A</v>
          </cell>
          <cell r="E3080" t="str">
            <v>SW54</v>
          </cell>
          <cell r="F3080">
            <v>600</v>
          </cell>
        </row>
        <row r="3081">
          <cell r="B3081" t="str">
            <v>CAR2276</v>
          </cell>
          <cell r="C3081" t="str">
            <v>700 PB</v>
          </cell>
          <cell r="D3081" t="str">
            <v>MA107 0A</v>
          </cell>
          <cell r="E3081" t="str">
            <v>SW54</v>
          </cell>
          <cell r="F3081">
            <v>600</v>
          </cell>
        </row>
        <row r="3082">
          <cell r="B3082" t="str">
            <v>CAR2276</v>
          </cell>
          <cell r="C3082" t="str">
            <v>700 PB</v>
          </cell>
          <cell r="D3082" t="str">
            <v>MA107 0A</v>
          </cell>
          <cell r="E3082" t="str">
            <v>SW54</v>
          </cell>
          <cell r="F3082">
            <v>620</v>
          </cell>
        </row>
        <row r="3083">
          <cell r="B3083" t="str">
            <v>CAR2276</v>
          </cell>
          <cell r="C3083" t="str">
            <v>700 PB</v>
          </cell>
          <cell r="D3083" t="str">
            <v>MA107 0A</v>
          </cell>
          <cell r="E3083" t="str">
            <v>SW54</v>
          </cell>
          <cell r="F3083">
            <v>620</v>
          </cell>
        </row>
        <row r="3084">
          <cell r="B3084" t="str">
            <v>CAR2276</v>
          </cell>
          <cell r="C3084" t="str">
            <v>700 PB</v>
          </cell>
          <cell r="D3084" t="str">
            <v>MA107 0A</v>
          </cell>
          <cell r="E3084" t="str">
            <v>SW54</v>
          </cell>
          <cell r="F3084">
            <v>480</v>
          </cell>
        </row>
        <row r="3085">
          <cell r="B3085" t="str">
            <v>LSANZ4830Recut</v>
          </cell>
          <cell r="C3085" t="str">
            <v>00520-9495</v>
          </cell>
          <cell r="D3085" t="str">
            <v>MA447 1A</v>
          </cell>
          <cell r="E3085" t="str">
            <v>SP08</v>
          </cell>
          <cell r="F3085">
            <v>336</v>
          </cell>
          <cell r="G3085">
            <v>612</v>
          </cell>
        </row>
        <row r="3086">
          <cell r="B3086" t="str">
            <v>LSANZ4830Recut</v>
          </cell>
          <cell r="C3086" t="str">
            <v>00520-9495</v>
          </cell>
          <cell r="D3086" t="str">
            <v>MA447 1A</v>
          </cell>
          <cell r="E3086" t="str">
            <v>SP08</v>
          </cell>
          <cell r="F3086">
            <v>160</v>
          </cell>
        </row>
        <row r="3087">
          <cell r="B3087" t="str">
            <v>LSANZ4830Recut</v>
          </cell>
          <cell r="C3087" t="str">
            <v>00520-9495</v>
          </cell>
          <cell r="D3087" t="str">
            <v>MA447 1A</v>
          </cell>
          <cell r="E3087" t="str">
            <v>SP08</v>
          </cell>
          <cell r="F3087">
            <v>40</v>
          </cell>
        </row>
        <row r="3088">
          <cell r="B3088" t="str">
            <v>LSANZ4830Recut</v>
          </cell>
          <cell r="C3088" t="str">
            <v>00520-9495</v>
          </cell>
          <cell r="D3088" t="str">
            <v>MA447 1A</v>
          </cell>
          <cell r="E3088" t="str">
            <v>SP08</v>
          </cell>
          <cell r="F3088">
            <v>36</v>
          </cell>
        </row>
        <row r="3089">
          <cell r="B3089" t="str">
            <v>LSANZ4925</v>
          </cell>
          <cell r="C3089" t="str">
            <v>00504-0207</v>
          </cell>
          <cell r="D3089" t="str">
            <v>MA381 1A</v>
          </cell>
          <cell r="E3089" t="str">
            <v>SW58</v>
          </cell>
          <cell r="F3089">
            <v>600</v>
          </cell>
          <cell r="G3089">
            <v>1200</v>
          </cell>
        </row>
        <row r="3090">
          <cell r="B3090" t="str">
            <v>LSANZ4925</v>
          </cell>
          <cell r="C3090" t="str">
            <v>00504-0207</v>
          </cell>
          <cell r="D3090" t="str">
            <v>MA381 1A</v>
          </cell>
          <cell r="E3090" t="str">
            <v>SW58</v>
          </cell>
          <cell r="F3090">
            <v>600</v>
          </cell>
        </row>
        <row r="3091">
          <cell r="B3091" t="str">
            <v>LSANZ4942</v>
          </cell>
          <cell r="C3091" t="str">
            <v>00504-0207</v>
          </cell>
          <cell r="D3091" t="str">
            <v>MA381 1A</v>
          </cell>
          <cell r="E3091" t="str">
            <v>SW58</v>
          </cell>
          <cell r="F3091">
            <v>600</v>
          </cell>
          <cell r="G3091">
            <v>3000</v>
          </cell>
        </row>
        <row r="3092">
          <cell r="B3092" t="str">
            <v>LSANZ4942</v>
          </cell>
          <cell r="C3092" t="str">
            <v>00504-0207</v>
          </cell>
          <cell r="D3092" t="str">
            <v>MA381 1A</v>
          </cell>
          <cell r="E3092" t="str">
            <v>SW58</v>
          </cell>
          <cell r="F3092">
            <v>600</v>
          </cell>
        </row>
        <row r="3093">
          <cell r="B3093" t="str">
            <v>LSANZ4942</v>
          </cell>
          <cell r="C3093" t="str">
            <v>00504-0207</v>
          </cell>
          <cell r="D3093" t="str">
            <v>MA381 1A</v>
          </cell>
          <cell r="E3093" t="str">
            <v>SW58</v>
          </cell>
          <cell r="F3093">
            <v>600</v>
          </cell>
        </row>
        <row r="3094">
          <cell r="B3094" t="str">
            <v>LSANZ4942</v>
          </cell>
          <cell r="C3094" t="str">
            <v>00504-0207</v>
          </cell>
          <cell r="D3094" t="str">
            <v>MA381 1A</v>
          </cell>
          <cell r="E3094" t="str">
            <v>SW58</v>
          </cell>
          <cell r="F3094">
            <v>600</v>
          </cell>
        </row>
        <row r="3095">
          <cell r="B3095" t="str">
            <v>LSANZ4942</v>
          </cell>
          <cell r="C3095" t="str">
            <v>00504-0207</v>
          </cell>
          <cell r="D3095" t="str">
            <v>MA381 1A</v>
          </cell>
          <cell r="E3095" t="str">
            <v>SW58</v>
          </cell>
          <cell r="F3095">
            <v>600</v>
          </cell>
        </row>
        <row r="3096">
          <cell r="B3096" t="str">
            <v>LSANZ4943</v>
          </cell>
          <cell r="C3096" t="str">
            <v>00504-0208</v>
          </cell>
          <cell r="D3096" t="str">
            <v>MA381 1A</v>
          </cell>
          <cell r="E3096" t="str">
            <v>BW43</v>
          </cell>
          <cell r="F3096">
            <v>600</v>
          </cell>
          <cell r="G3096">
            <v>600</v>
          </cell>
        </row>
        <row r="3097">
          <cell r="B3097" t="str">
            <v>LSANZ4935</v>
          </cell>
          <cell r="C3097" t="str">
            <v>00520-0247</v>
          </cell>
          <cell r="D3097" t="str">
            <v>MA447 1A</v>
          </cell>
          <cell r="E3097" t="str">
            <v>TW24</v>
          </cell>
          <cell r="F3097">
            <v>310</v>
          </cell>
          <cell r="G3097">
            <v>310</v>
          </cell>
        </row>
        <row r="3098">
          <cell r="B3098" t="str">
            <v>LSANZ4949</v>
          </cell>
          <cell r="C3098" t="str">
            <v>00520-0247</v>
          </cell>
          <cell r="D3098" t="str">
            <v>MA447 1A</v>
          </cell>
          <cell r="E3098" t="str">
            <v>TW24</v>
          </cell>
          <cell r="F3098">
            <v>310</v>
          </cell>
          <cell r="G3098">
            <v>310</v>
          </cell>
        </row>
        <row r="3099">
          <cell r="B3099" t="str">
            <v>LSANZ4927</v>
          </cell>
          <cell r="C3099" t="str">
            <v>00594-0201</v>
          </cell>
          <cell r="D3099" t="str">
            <v>MA511 0A</v>
          </cell>
          <cell r="E3099" t="str">
            <v>RW32</v>
          </cell>
          <cell r="F3099">
            <v>600</v>
          </cell>
          <cell r="G3099">
            <v>600</v>
          </cell>
        </row>
        <row r="3100">
          <cell r="B3100" t="str">
            <v>LSANZ4929</v>
          </cell>
          <cell r="C3100" t="str">
            <v>00594-0208</v>
          </cell>
          <cell r="D3100" t="str">
            <v>MA511 0A</v>
          </cell>
          <cell r="E3100" t="str">
            <v>BW40</v>
          </cell>
          <cell r="F3100">
            <v>600</v>
          </cell>
          <cell r="G3100">
            <v>600</v>
          </cell>
        </row>
        <row r="3101">
          <cell r="B3101" t="str">
            <v>LSANZ4928</v>
          </cell>
          <cell r="C3101" t="str">
            <v>00594-0207</v>
          </cell>
          <cell r="D3101" t="str">
            <v>MA511 0A</v>
          </cell>
          <cell r="E3101" t="str">
            <v>SW49</v>
          </cell>
          <cell r="F3101">
            <v>600</v>
          </cell>
          <cell r="G3101">
            <v>1800</v>
          </cell>
        </row>
        <row r="3102">
          <cell r="B3102" t="str">
            <v>LSANZ4928</v>
          </cell>
          <cell r="C3102" t="str">
            <v>00594-0207</v>
          </cell>
          <cell r="D3102" t="str">
            <v>MA511 0A</v>
          </cell>
          <cell r="E3102" t="str">
            <v>SW49</v>
          </cell>
          <cell r="F3102">
            <v>600</v>
          </cell>
        </row>
        <row r="3103">
          <cell r="B3103" t="str">
            <v>LSANZ4928</v>
          </cell>
          <cell r="C3103" t="str">
            <v>00594-0207</v>
          </cell>
          <cell r="D3103" t="str">
            <v>MA511 0A</v>
          </cell>
          <cell r="E3103" t="str">
            <v>SW49</v>
          </cell>
          <cell r="F3103">
            <v>600</v>
          </cell>
        </row>
        <row r="3104">
          <cell r="B3104" t="str">
            <v>LSANZ4946</v>
          </cell>
          <cell r="C3104" t="str">
            <v>00594-0207</v>
          </cell>
          <cell r="D3104" t="str">
            <v>MA511 0A</v>
          </cell>
          <cell r="E3104" t="str">
            <v>SW49</v>
          </cell>
          <cell r="F3104">
            <v>600</v>
          </cell>
          <cell r="G3104">
            <v>2190</v>
          </cell>
        </row>
        <row r="3105">
          <cell r="B3105" t="str">
            <v>LSANZ4946</v>
          </cell>
          <cell r="C3105" t="str">
            <v>00594-0207</v>
          </cell>
          <cell r="D3105" t="str">
            <v>MA511 0A</v>
          </cell>
          <cell r="E3105" t="str">
            <v>SW49</v>
          </cell>
          <cell r="F3105">
            <v>600</v>
          </cell>
        </row>
        <row r="3106">
          <cell r="B3106" t="str">
            <v>LSANZ4946</v>
          </cell>
          <cell r="C3106" t="str">
            <v>00594-0207</v>
          </cell>
          <cell r="D3106" t="str">
            <v>MA511 0A</v>
          </cell>
          <cell r="E3106" t="str">
            <v>SW49</v>
          </cell>
          <cell r="F3106">
            <v>600</v>
          </cell>
        </row>
        <row r="3107">
          <cell r="B3107" t="str">
            <v>DO 58J Re-Cut</v>
          </cell>
          <cell r="C3107" t="str">
            <v>-</v>
          </cell>
          <cell r="D3107" t="str">
            <v>MA104 0F</v>
          </cell>
          <cell r="E3107" t="str">
            <v>SW08</v>
          </cell>
          <cell r="F3107">
            <v>20</v>
          </cell>
          <cell r="G3107">
            <v>20</v>
          </cell>
        </row>
        <row r="3108">
          <cell r="B3108" t="str">
            <v>LSANZ4946</v>
          </cell>
          <cell r="C3108" t="str">
            <v>00594-0207</v>
          </cell>
          <cell r="D3108" t="str">
            <v>MA511 0A</v>
          </cell>
          <cell r="E3108" t="str">
            <v>SW49</v>
          </cell>
          <cell r="F3108">
            <v>390</v>
          </cell>
        </row>
        <row r="3109">
          <cell r="B3109" t="str">
            <v>LSANZ4945</v>
          </cell>
          <cell r="C3109" t="str">
            <v>00594-0201</v>
          </cell>
          <cell r="D3109" t="str">
            <v>MA511 0A</v>
          </cell>
          <cell r="E3109" t="str">
            <v>RW32</v>
          </cell>
          <cell r="F3109">
            <v>600</v>
          </cell>
          <cell r="G3109">
            <v>1200</v>
          </cell>
        </row>
        <row r="3110">
          <cell r="B3110" t="str">
            <v>LSANZ4945</v>
          </cell>
          <cell r="C3110" t="str">
            <v>00594-0201</v>
          </cell>
          <cell r="D3110" t="str">
            <v>MA511 0A</v>
          </cell>
          <cell r="E3110" t="str">
            <v>RW32</v>
          </cell>
          <cell r="F3110">
            <v>600</v>
          </cell>
        </row>
        <row r="3111">
          <cell r="B3111" t="str">
            <v>LSANZ4934</v>
          </cell>
          <cell r="C3111" t="str">
            <v>20597-0207</v>
          </cell>
          <cell r="D3111" t="str">
            <v>WA514 0A</v>
          </cell>
          <cell r="E3111" t="str">
            <v>SW49</v>
          </cell>
          <cell r="F3111">
            <v>600</v>
          </cell>
          <cell r="G3111">
            <v>600</v>
          </cell>
        </row>
        <row r="3112">
          <cell r="B3112" t="str">
            <v>LSANZ4829Recut</v>
          </cell>
          <cell r="C3112" t="str">
            <v>00502-9494</v>
          </cell>
          <cell r="D3112" t="str">
            <v>MA391 1A</v>
          </cell>
          <cell r="E3112" t="str">
            <v>SP07</v>
          </cell>
          <cell r="F3112">
            <v>600</v>
          </cell>
          <cell r="G3112">
            <v>1724</v>
          </cell>
        </row>
        <row r="3113">
          <cell r="B3113" t="str">
            <v>LSANZ4829Recut</v>
          </cell>
          <cell r="C3113" t="str">
            <v>00502-9494</v>
          </cell>
          <cell r="D3113" t="str">
            <v>MA391 1A</v>
          </cell>
          <cell r="E3113" t="str">
            <v>SP07</v>
          </cell>
          <cell r="F3113">
            <v>620</v>
          </cell>
        </row>
        <row r="3114">
          <cell r="B3114" t="str">
            <v>LSANZ4829Recut</v>
          </cell>
          <cell r="C3114" t="str">
            <v>00502-9494</v>
          </cell>
          <cell r="D3114" t="str">
            <v>MA391 1A</v>
          </cell>
          <cell r="E3114" t="str">
            <v>SP07</v>
          </cell>
          <cell r="F3114">
            <v>384</v>
          </cell>
        </row>
        <row r="3115">
          <cell r="B3115" t="str">
            <v>LSANZ4829Recut</v>
          </cell>
          <cell r="C3115" t="str">
            <v>00502-9494</v>
          </cell>
          <cell r="D3115" t="str">
            <v>MA391 1A</v>
          </cell>
          <cell r="E3115" t="str">
            <v>SP07</v>
          </cell>
          <cell r="F3115">
            <v>100</v>
          </cell>
        </row>
        <row r="3116">
          <cell r="B3116" t="str">
            <v>LSANZ4829Recut</v>
          </cell>
          <cell r="C3116" t="str">
            <v>00502-9494</v>
          </cell>
          <cell r="D3116" t="str">
            <v>MA391 1A</v>
          </cell>
          <cell r="E3116" t="str">
            <v>SP07</v>
          </cell>
          <cell r="F3116">
            <v>20</v>
          </cell>
        </row>
        <row r="3117">
          <cell r="B3117" t="str">
            <v>WT0021</v>
          </cell>
          <cell r="C3117" t="str">
            <v>NA</v>
          </cell>
          <cell r="D3117" t="str">
            <v>Fillers</v>
          </cell>
          <cell r="E3117" t="str">
            <v>Wash Trail</v>
          </cell>
          <cell r="F3117">
            <v>500</v>
          </cell>
        </row>
        <row r="3118">
          <cell r="B3118" t="str">
            <v>WT0021</v>
          </cell>
          <cell r="C3118" t="str">
            <v>NA</v>
          </cell>
          <cell r="D3118" t="str">
            <v>Fillers</v>
          </cell>
          <cell r="E3118" t="str">
            <v>Wash Trail</v>
          </cell>
          <cell r="F3118">
            <v>500</v>
          </cell>
        </row>
        <row r="3119">
          <cell r="B3119" t="str">
            <v>WT0021</v>
          </cell>
          <cell r="C3119" t="str">
            <v>NA</v>
          </cell>
          <cell r="D3119" t="str">
            <v>Fillers</v>
          </cell>
          <cell r="E3119" t="str">
            <v>Wash Trail</v>
          </cell>
          <cell r="F3119">
            <v>500</v>
          </cell>
        </row>
        <row r="3120">
          <cell r="B3120" t="str">
            <v>WT0021</v>
          </cell>
          <cell r="C3120" t="str">
            <v>NA</v>
          </cell>
          <cell r="D3120" t="str">
            <v>Fillers</v>
          </cell>
          <cell r="E3120" t="str">
            <v>Wash Trail</v>
          </cell>
          <cell r="F3120">
            <v>500</v>
          </cell>
        </row>
        <row r="3121">
          <cell r="B3121" t="str">
            <v>WT0022</v>
          </cell>
          <cell r="C3121" t="str">
            <v>NA</v>
          </cell>
          <cell r="D3121" t="str">
            <v>Fillers</v>
          </cell>
          <cell r="E3121" t="str">
            <v>Wash Trail</v>
          </cell>
          <cell r="F3121">
            <v>600</v>
          </cell>
        </row>
        <row r="3123">
          <cell r="B3123" t="str">
            <v>LSE5354</v>
          </cell>
          <cell r="C3123" t="str">
            <v>582-06-16</v>
          </cell>
          <cell r="D3123" t="str">
            <v>MA473 0B</v>
          </cell>
          <cell r="E3123" t="str">
            <v>SW49</v>
          </cell>
          <cell r="F3123">
            <v>660</v>
          </cell>
          <cell r="G3123">
            <v>1980</v>
          </cell>
        </row>
        <row r="3124">
          <cell r="B3124" t="str">
            <v>LSE5354</v>
          </cell>
          <cell r="C3124" t="str">
            <v>582-06-16</v>
          </cell>
          <cell r="D3124" t="str">
            <v>MA473 0B</v>
          </cell>
          <cell r="E3124" t="str">
            <v>SW49</v>
          </cell>
          <cell r="F3124">
            <v>660</v>
          </cell>
        </row>
        <row r="3125">
          <cell r="B3125" t="str">
            <v>LSE5354</v>
          </cell>
          <cell r="C3125" t="str">
            <v>582-06-16</v>
          </cell>
          <cell r="D3125" t="str">
            <v>MA473 0B</v>
          </cell>
          <cell r="E3125" t="str">
            <v>SW49</v>
          </cell>
          <cell r="F3125">
            <v>660</v>
          </cell>
        </row>
        <row r="3126">
          <cell r="B3126" t="str">
            <v>LSE5354</v>
          </cell>
          <cell r="C3126" t="str">
            <v>582-06-16</v>
          </cell>
          <cell r="D3126" t="str">
            <v>MA473 0B</v>
          </cell>
          <cell r="E3126" t="str">
            <v>SW49</v>
          </cell>
          <cell r="F3126">
            <v>660</v>
          </cell>
        </row>
        <row r="3127">
          <cell r="B3127" t="str">
            <v>LSE5354</v>
          </cell>
          <cell r="C3127" t="str">
            <v>582-06-16</v>
          </cell>
          <cell r="D3127" t="str">
            <v>MA473 0B</v>
          </cell>
          <cell r="E3127" t="str">
            <v>SW49</v>
          </cell>
          <cell r="F3127">
            <v>660</v>
          </cell>
        </row>
        <row r="3128">
          <cell r="B3128" t="str">
            <v>LSE5354</v>
          </cell>
          <cell r="C3128" t="str">
            <v>582-06-16</v>
          </cell>
          <cell r="D3128" t="str">
            <v>MA473 0B</v>
          </cell>
          <cell r="E3128" t="str">
            <v>SW49</v>
          </cell>
          <cell r="F3128">
            <v>660</v>
          </cell>
        </row>
        <row r="3129">
          <cell r="B3129" t="str">
            <v>LSE5354</v>
          </cell>
          <cell r="C3129" t="str">
            <v>582-06-16</v>
          </cell>
          <cell r="D3129" t="str">
            <v>MA473 0B</v>
          </cell>
          <cell r="E3129" t="str">
            <v>SW49</v>
          </cell>
          <cell r="F3129">
            <v>660</v>
          </cell>
        </row>
        <row r="3130">
          <cell r="B3130" t="str">
            <v>LSE5354</v>
          </cell>
          <cell r="C3130" t="str">
            <v>582-06-16</v>
          </cell>
          <cell r="D3130" t="str">
            <v>MA473 0B</v>
          </cell>
          <cell r="E3130" t="str">
            <v>SW49</v>
          </cell>
          <cell r="F3130">
            <v>660</v>
          </cell>
        </row>
        <row r="3131">
          <cell r="B3131" t="str">
            <v>LSE5354</v>
          </cell>
          <cell r="C3131" t="str">
            <v>582-06-16</v>
          </cell>
          <cell r="D3131" t="str">
            <v>MA473 0B</v>
          </cell>
          <cell r="E3131" t="str">
            <v>SW49</v>
          </cell>
          <cell r="F3131">
            <v>660</v>
          </cell>
        </row>
        <row r="3132">
          <cell r="B3132" t="str">
            <v>LSE5356</v>
          </cell>
          <cell r="C3132" t="str">
            <v>582-06-02</v>
          </cell>
          <cell r="D3132" t="str">
            <v>MA473 0B</v>
          </cell>
          <cell r="E3132" t="str">
            <v>RW32</v>
          </cell>
          <cell r="F3132">
            <v>660</v>
          </cell>
          <cell r="G3132">
            <v>9900</v>
          </cell>
        </row>
        <row r="3133">
          <cell r="B3133" t="str">
            <v>LSE5348 Re-Cut</v>
          </cell>
          <cell r="C3133" t="str">
            <v>523-02-75</v>
          </cell>
          <cell r="D3133" t="str">
            <v>MA438 0A</v>
          </cell>
          <cell r="E3133" t="str">
            <v>SB15</v>
          </cell>
          <cell r="F3133">
            <v>112</v>
          </cell>
          <cell r="G3133">
            <v>1320</v>
          </cell>
        </row>
        <row r="3134">
          <cell r="B3134" t="str">
            <v>LSE5356</v>
          </cell>
          <cell r="C3134" t="str">
            <v>582-06-02</v>
          </cell>
          <cell r="D3134" t="str">
            <v>MA473 0B</v>
          </cell>
          <cell r="E3134" t="str">
            <v>RW32</v>
          </cell>
          <cell r="F3134">
            <v>660</v>
          </cell>
          <cell r="G3134">
            <v>9900</v>
          </cell>
        </row>
        <row r="3135">
          <cell r="B3135" t="str">
            <v>LSE5356</v>
          </cell>
          <cell r="C3135" t="str">
            <v>582-06-02</v>
          </cell>
          <cell r="D3135" t="str">
            <v>MA473 0B</v>
          </cell>
          <cell r="E3135" t="str">
            <v>RW32</v>
          </cell>
          <cell r="F3135">
            <v>660</v>
          </cell>
        </row>
        <row r="3136">
          <cell r="B3136" t="str">
            <v>LSE5356</v>
          </cell>
          <cell r="C3136" t="str">
            <v>582-06-02</v>
          </cell>
          <cell r="D3136" t="str">
            <v>MA473 0B</v>
          </cell>
          <cell r="E3136" t="str">
            <v>RW32</v>
          </cell>
          <cell r="F3136">
            <v>660</v>
          </cell>
        </row>
        <row r="3137">
          <cell r="B3137" t="str">
            <v>LSE5356</v>
          </cell>
          <cell r="C3137" t="str">
            <v>582-06-02</v>
          </cell>
          <cell r="D3137" t="str">
            <v>MA473 0B</v>
          </cell>
          <cell r="E3137" t="str">
            <v>RW32</v>
          </cell>
          <cell r="F3137">
            <v>660</v>
          </cell>
        </row>
        <row r="3138">
          <cell r="B3138" t="str">
            <v>LSE5356</v>
          </cell>
          <cell r="C3138" t="str">
            <v>582-06-02</v>
          </cell>
          <cell r="D3138" t="str">
            <v>MA473 0B</v>
          </cell>
          <cell r="E3138" t="str">
            <v>RW32</v>
          </cell>
          <cell r="F3138">
            <v>660</v>
          </cell>
        </row>
        <row r="3139">
          <cell r="B3139" t="str">
            <v>LSE5356</v>
          </cell>
          <cell r="C3139" t="str">
            <v>582-06-02</v>
          </cell>
          <cell r="D3139" t="str">
            <v>MA473 0B</v>
          </cell>
          <cell r="E3139" t="str">
            <v>RW32</v>
          </cell>
          <cell r="F3139">
            <v>660</v>
          </cell>
        </row>
        <row r="3140">
          <cell r="B3140" t="str">
            <v>LSE5356</v>
          </cell>
          <cell r="C3140" t="str">
            <v>582-06-02</v>
          </cell>
          <cell r="D3140" t="str">
            <v>MA473 0B</v>
          </cell>
          <cell r="E3140" t="str">
            <v>RW32</v>
          </cell>
          <cell r="F3140">
            <v>660</v>
          </cell>
        </row>
        <row r="3141">
          <cell r="B3141" t="str">
            <v>LSE5356</v>
          </cell>
          <cell r="C3141" t="str">
            <v>582-06-02</v>
          </cell>
          <cell r="D3141" t="str">
            <v>MA473 0B</v>
          </cell>
          <cell r="E3141" t="str">
            <v>RW32</v>
          </cell>
          <cell r="F3141">
            <v>660</v>
          </cell>
        </row>
        <row r="3142">
          <cell r="B3142" t="str">
            <v>LSE5356</v>
          </cell>
          <cell r="C3142" t="str">
            <v>582-06-02</v>
          </cell>
          <cell r="D3142" t="str">
            <v>MA473 0B</v>
          </cell>
          <cell r="E3142" t="str">
            <v>RW32</v>
          </cell>
          <cell r="F3142">
            <v>660</v>
          </cell>
        </row>
        <row r="3143">
          <cell r="B3143" t="str">
            <v>LSE5356</v>
          </cell>
          <cell r="C3143" t="str">
            <v>582-06-02</v>
          </cell>
          <cell r="D3143" t="str">
            <v>MA473 0B</v>
          </cell>
          <cell r="E3143" t="str">
            <v>RW32</v>
          </cell>
          <cell r="F3143">
            <v>660</v>
          </cell>
        </row>
        <row r="3144">
          <cell r="B3144" t="str">
            <v>LSE5356</v>
          </cell>
          <cell r="C3144" t="str">
            <v>582-06-02</v>
          </cell>
          <cell r="D3144" t="str">
            <v>MA473 0B</v>
          </cell>
          <cell r="E3144" t="str">
            <v>RW32</v>
          </cell>
          <cell r="F3144">
            <v>660</v>
          </cell>
        </row>
        <row r="3145">
          <cell r="B3145" t="str">
            <v>LSE5356</v>
          </cell>
          <cell r="C3145" t="str">
            <v>582-06-02</v>
          </cell>
          <cell r="D3145" t="str">
            <v>MA473 0B</v>
          </cell>
          <cell r="E3145" t="str">
            <v>RW32</v>
          </cell>
          <cell r="F3145">
            <v>660</v>
          </cell>
        </row>
        <row r="3146">
          <cell r="B3146" t="str">
            <v>LSE5356</v>
          </cell>
          <cell r="C3146" t="str">
            <v>582-06-02</v>
          </cell>
          <cell r="D3146" t="str">
            <v>MA473 0B</v>
          </cell>
          <cell r="E3146" t="str">
            <v>RW32</v>
          </cell>
          <cell r="F3146">
            <v>660</v>
          </cell>
        </row>
        <row r="3147">
          <cell r="B3147" t="str">
            <v>LSE5356</v>
          </cell>
          <cell r="C3147" t="str">
            <v>582-06-02</v>
          </cell>
          <cell r="D3147" t="str">
            <v>MA473 0B</v>
          </cell>
          <cell r="E3147" t="str">
            <v>RW32</v>
          </cell>
          <cell r="F3147">
            <v>660</v>
          </cell>
        </row>
        <row r="3148">
          <cell r="B3148" t="str">
            <v>LSE5357</v>
          </cell>
          <cell r="C3148" t="str">
            <v>582-06-02</v>
          </cell>
          <cell r="D3148" t="str">
            <v>MA473 0B</v>
          </cell>
          <cell r="E3148" t="str">
            <v>RW32</v>
          </cell>
          <cell r="F3148">
            <v>660</v>
          </cell>
          <cell r="G3148">
            <v>2640</v>
          </cell>
        </row>
        <row r="3149">
          <cell r="B3149" t="str">
            <v>LSE5357</v>
          </cell>
          <cell r="C3149" t="str">
            <v>582-06-02</v>
          </cell>
          <cell r="D3149" t="str">
            <v>MA473 0B</v>
          </cell>
          <cell r="E3149" t="str">
            <v>RW32</v>
          </cell>
          <cell r="F3149">
            <v>660</v>
          </cell>
        </row>
        <row r="3150">
          <cell r="B3150" t="str">
            <v>LSE5357</v>
          </cell>
          <cell r="C3150" t="str">
            <v>582-06-02</v>
          </cell>
          <cell r="D3150" t="str">
            <v>MA473 0B</v>
          </cell>
          <cell r="E3150" t="str">
            <v>RW32</v>
          </cell>
          <cell r="F3150">
            <v>660</v>
          </cell>
        </row>
        <row r="3151">
          <cell r="B3151" t="str">
            <v>LSE5357</v>
          </cell>
          <cell r="C3151" t="str">
            <v>582-06-02</v>
          </cell>
          <cell r="D3151" t="str">
            <v>MA473 0B</v>
          </cell>
          <cell r="E3151" t="str">
            <v>RW32</v>
          </cell>
          <cell r="F3151">
            <v>660</v>
          </cell>
        </row>
        <row r="3152">
          <cell r="B3152" t="str">
            <v>LSE5351</v>
          </cell>
          <cell r="C3152" t="str">
            <v>582-06-13</v>
          </cell>
          <cell r="D3152" t="str">
            <v>MA473 0B</v>
          </cell>
          <cell r="E3152" t="str">
            <v>BW40</v>
          </cell>
          <cell r="F3152">
            <v>660</v>
          </cell>
          <cell r="G3152">
            <v>2640</v>
          </cell>
        </row>
        <row r="3153">
          <cell r="B3153" t="str">
            <v>LSE5351</v>
          </cell>
          <cell r="C3153" t="str">
            <v>582-06-13</v>
          </cell>
          <cell r="D3153" t="str">
            <v>MA473 0B</v>
          </cell>
          <cell r="E3153" t="str">
            <v>BW40</v>
          </cell>
          <cell r="F3153">
            <v>660</v>
          </cell>
        </row>
        <row r="3154">
          <cell r="B3154" t="str">
            <v>LSE5351</v>
          </cell>
          <cell r="C3154" t="str">
            <v>582-06-13</v>
          </cell>
          <cell r="D3154" t="str">
            <v>MA473 0B</v>
          </cell>
          <cell r="E3154" t="str">
            <v>BW40</v>
          </cell>
          <cell r="F3154">
            <v>660</v>
          </cell>
        </row>
        <row r="3155">
          <cell r="B3155" t="str">
            <v>LSE5351</v>
          </cell>
          <cell r="C3155" t="str">
            <v>582-06-13</v>
          </cell>
          <cell r="D3155" t="str">
            <v>MA473 0B</v>
          </cell>
          <cell r="E3155" t="str">
            <v>BW40</v>
          </cell>
          <cell r="F3155">
            <v>660</v>
          </cell>
        </row>
        <row r="3156">
          <cell r="B3156" t="str">
            <v>LSE5358</v>
          </cell>
          <cell r="C3156" t="str">
            <v>582-06-16</v>
          </cell>
          <cell r="D3156" t="str">
            <v>MA473 0B</v>
          </cell>
          <cell r="E3156" t="str">
            <v>SW49</v>
          </cell>
          <cell r="F3156">
            <v>660</v>
          </cell>
          <cell r="G3156">
            <v>660</v>
          </cell>
        </row>
        <row r="3157">
          <cell r="B3157" t="str">
            <v>LSE5366</v>
          </cell>
          <cell r="C3157" t="str">
            <v>582-06-16</v>
          </cell>
          <cell r="D3157" t="str">
            <v>MA473 0B</v>
          </cell>
          <cell r="E3157" t="str">
            <v>SW49</v>
          </cell>
          <cell r="F3157">
            <v>660</v>
          </cell>
          <cell r="G3157">
            <v>1320</v>
          </cell>
        </row>
        <row r="3158">
          <cell r="B3158" t="str">
            <v>LSE5366</v>
          </cell>
          <cell r="C3158" t="str">
            <v>582-06-16</v>
          </cell>
          <cell r="D3158" t="str">
            <v>MA473 0B</v>
          </cell>
          <cell r="E3158" t="str">
            <v>SW49</v>
          </cell>
          <cell r="F3158">
            <v>660</v>
          </cell>
        </row>
        <row r="3159">
          <cell r="B3159" t="str">
            <v>LSE5355</v>
          </cell>
          <cell r="C3159" t="str">
            <v>581-06-02</v>
          </cell>
          <cell r="D3159" t="str">
            <v>MA503 0A</v>
          </cell>
          <cell r="E3159" t="str">
            <v>RW32</v>
          </cell>
          <cell r="F3159">
            <v>660</v>
          </cell>
          <cell r="G3159">
            <v>1980</v>
          </cell>
        </row>
        <row r="3160">
          <cell r="B3160" t="str">
            <v>LSE5355</v>
          </cell>
          <cell r="C3160" t="str">
            <v>581-06-02</v>
          </cell>
          <cell r="D3160" t="str">
            <v>MA503 0A</v>
          </cell>
          <cell r="E3160" t="str">
            <v>RW32</v>
          </cell>
          <cell r="F3160">
            <v>660</v>
          </cell>
        </row>
        <row r="3161">
          <cell r="B3161" t="str">
            <v>LSE5355</v>
          </cell>
          <cell r="C3161" t="str">
            <v>581-06-02</v>
          </cell>
          <cell r="D3161" t="str">
            <v>MA503 0A</v>
          </cell>
          <cell r="E3161" t="str">
            <v>RW32</v>
          </cell>
          <cell r="F3161">
            <v>660</v>
          </cell>
        </row>
        <row r="3162">
          <cell r="B3162" t="str">
            <v>LSE5353</v>
          </cell>
          <cell r="C3162" t="str">
            <v>581-06-16</v>
          </cell>
          <cell r="D3162" t="str">
            <v>MA503 0A</v>
          </cell>
          <cell r="E3162" t="str">
            <v>SW49</v>
          </cell>
          <cell r="F3162">
            <v>660</v>
          </cell>
          <cell r="G3162">
            <v>2640</v>
          </cell>
        </row>
        <row r="3163">
          <cell r="B3163" t="str">
            <v>LSE5353</v>
          </cell>
          <cell r="C3163" t="str">
            <v>581-06-16</v>
          </cell>
          <cell r="D3163" t="str">
            <v>MA503 0A</v>
          </cell>
          <cell r="E3163" t="str">
            <v>SW49</v>
          </cell>
          <cell r="F3163">
            <v>660</v>
          </cell>
        </row>
        <row r="3164">
          <cell r="B3164" t="str">
            <v>LSE5353</v>
          </cell>
          <cell r="C3164" t="str">
            <v>581-06-16</v>
          </cell>
          <cell r="D3164" t="str">
            <v>MA503 0A</v>
          </cell>
          <cell r="E3164" t="str">
            <v>SW49</v>
          </cell>
          <cell r="F3164">
            <v>660</v>
          </cell>
        </row>
        <row r="3165">
          <cell r="B3165" t="str">
            <v>LSE5353</v>
          </cell>
          <cell r="C3165" t="str">
            <v>581-06-16</v>
          </cell>
          <cell r="D3165" t="str">
            <v>MA503 0A</v>
          </cell>
          <cell r="E3165" t="str">
            <v>SW49</v>
          </cell>
          <cell r="F3165">
            <v>660</v>
          </cell>
        </row>
        <row r="3166">
          <cell r="B3166" t="str">
            <v>LSE5350</v>
          </cell>
          <cell r="C3166" t="str">
            <v>581-06-13</v>
          </cell>
          <cell r="D3166" t="str">
            <v>MA503 0A</v>
          </cell>
          <cell r="E3166" t="str">
            <v>BW40</v>
          </cell>
          <cell r="F3166">
            <v>660</v>
          </cell>
          <cell r="G3166">
            <v>3960</v>
          </cell>
        </row>
        <row r="3167">
          <cell r="B3167" t="str">
            <v>LSE5350</v>
          </cell>
          <cell r="C3167" t="str">
            <v>581-06-13</v>
          </cell>
          <cell r="D3167" t="str">
            <v>MA503 0A</v>
          </cell>
          <cell r="E3167" t="str">
            <v>BW40</v>
          </cell>
          <cell r="F3167">
            <v>660</v>
          </cell>
        </row>
        <row r="3168">
          <cell r="B3168" t="str">
            <v>LSE5350</v>
          </cell>
          <cell r="C3168" t="str">
            <v>581-06-13</v>
          </cell>
          <cell r="D3168" t="str">
            <v>MA503 0A</v>
          </cell>
          <cell r="E3168" t="str">
            <v>BW40</v>
          </cell>
          <cell r="F3168">
            <v>660</v>
          </cell>
        </row>
        <row r="3169">
          <cell r="B3169" t="str">
            <v>LSE5350</v>
          </cell>
          <cell r="C3169" t="str">
            <v>581-06-13</v>
          </cell>
          <cell r="D3169" t="str">
            <v>MA503 0A</v>
          </cell>
          <cell r="E3169" t="str">
            <v>BW40</v>
          </cell>
          <cell r="F3169">
            <v>660</v>
          </cell>
        </row>
        <row r="3170">
          <cell r="B3170" t="str">
            <v>LSE5350</v>
          </cell>
          <cell r="C3170" t="str">
            <v>581-06-13</v>
          </cell>
          <cell r="D3170" t="str">
            <v>MA503 0A</v>
          </cell>
          <cell r="E3170" t="str">
            <v>BW40</v>
          </cell>
          <cell r="F3170">
            <v>660</v>
          </cell>
        </row>
        <row r="3171">
          <cell r="B3171" t="str">
            <v>LSE5350</v>
          </cell>
          <cell r="C3171" t="str">
            <v>581-06-13</v>
          </cell>
          <cell r="D3171" t="str">
            <v>MA503 0A</v>
          </cell>
          <cell r="E3171" t="str">
            <v>BW40</v>
          </cell>
          <cell r="F3171">
            <v>660</v>
          </cell>
        </row>
        <row r="3172">
          <cell r="B3172" t="str">
            <v>LSE5362</v>
          </cell>
          <cell r="C3172" t="str">
            <v>581-06-13</v>
          </cell>
          <cell r="D3172" t="str">
            <v>MA503 0A</v>
          </cell>
          <cell r="E3172" t="str">
            <v>BW40</v>
          </cell>
          <cell r="F3172">
            <v>660</v>
          </cell>
          <cell r="G3172">
            <v>660</v>
          </cell>
        </row>
        <row r="3173">
          <cell r="B3173" t="str">
            <v>LSE5359</v>
          </cell>
          <cell r="C3173" t="str">
            <v>581-06-13</v>
          </cell>
          <cell r="D3173" t="str">
            <v>MA503 0A</v>
          </cell>
          <cell r="E3173" t="str">
            <v>BW40</v>
          </cell>
          <cell r="F3173">
            <v>660</v>
          </cell>
          <cell r="G3173">
            <v>1320</v>
          </cell>
        </row>
        <row r="3174">
          <cell r="B3174" t="str">
            <v>LSE5359</v>
          </cell>
          <cell r="C3174" t="str">
            <v>581-06-13</v>
          </cell>
          <cell r="D3174" t="str">
            <v>MA503 0A</v>
          </cell>
          <cell r="E3174" t="str">
            <v>BW40</v>
          </cell>
          <cell r="F3174">
            <v>660</v>
          </cell>
        </row>
        <row r="3175">
          <cell r="B3175" t="str">
            <v>LSE5388</v>
          </cell>
          <cell r="C3175" t="str">
            <v>581-06-13</v>
          </cell>
          <cell r="D3175" t="str">
            <v>MA503 0A</v>
          </cell>
          <cell r="E3175" t="str">
            <v>BW40</v>
          </cell>
          <cell r="F3175">
            <v>660</v>
          </cell>
          <cell r="G3175">
            <v>660</v>
          </cell>
        </row>
        <row r="3176">
          <cell r="B3176" t="str">
            <v>LSE5363</v>
          </cell>
          <cell r="C3176" t="str">
            <v>581-06-02</v>
          </cell>
          <cell r="D3176" t="str">
            <v>MA503 0A</v>
          </cell>
          <cell r="E3176" t="str">
            <v>RW32</v>
          </cell>
          <cell r="F3176">
            <v>660</v>
          </cell>
          <cell r="G3176">
            <v>660</v>
          </cell>
        </row>
        <row r="3177">
          <cell r="B3177" t="str">
            <v>LSE5361</v>
          </cell>
          <cell r="C3177" t="str">
            <v>581-06-02</v>
          </cell>
          <cell r="D3177" t="str">
            <v>MA503 0A</v>
          </cell>
          <cell r="E3177" t="str">
            <v>RW32</v>
          </cell>
          <cell r="F3177">
            <v>660</v>
          </cell>
          <cell r="G3177">
            <v>660</v>
          </cell>
        </row>
        <row r="3178">
          <cell r="B3178" t="str">
            <v>LSE5360</v>
          </cell>
          <cell r="C3178" t="str">
            <v>581-06-16</v>
          </cell>
          <cell r="D3178" t="str">
            <v>MA503 0A</v>
          </cell>
          <cell r="E3178" t="str">
            <v>SW49</v>
          </cell>
          <cell r="F3178">
            <v>660</v>
          </cell>
          <cell r="G3178">
            <v>660</v>
          </cell>
        </row>
        <row r="3179">
          <cell r="B3179" t="str">
            <v>LSE5365</v>
          </cell>
          <cell r="C3179" t="str">
            <v>581-06-16</v>
          </cell>
          <cell r="D3179" t="str">
            <v>MA503 0A</v>
          </cell>
          <cell r="E3179" t="str">
            <v>SW49</v>
          </cell>
          <cell r="F3179">
            <v>660</v>
          </cell>
          <cell r="G3179">
            <v>660</v>
          </cell>
        </row>
        <row r="3180">
          <cell r="B3180" t="str">
            <v>LSE5392</v>
          </cell>
          <cell r="C3180" t="str">
            <v>581-06-16</v>
          </cell>
          <cell r="D3180" t="str">
            <v>MA503 0A</v>
          </cell>
          <cell r="E3180" t="str">
            <v>SW49</v>
          </cell>
          <cell r="F3180">
            <v>660</v>
          </cell>
          <cell r="G3180">
            <v>1320</v>
          </cell>
        </row>
        <row r="3181">
          <cell r="B3181" t="str">
            <v>LSE5392</v>
          </cell>
          <cell r="C3181" t="str">
            <v>581-06-16</v>
          </cell>
          <cell r="D3181" t="str">
            <v>MA503 0A</v>
          </cell>
          <cell r="E3181" t="str">
            <v>SW49</v>
          </cell>
          <cell r="F3181">
            <v>660</v>
          </cell>
        </row>
        <row r="3182">
          <cell r="B3182" t="str">
            <v>LSE5394</v>
          </cell>
          <cell r="C3182" t="str">
            <v>581-06-02</v>
          </cell>
          <cell r="D3182" t="str">
            <v>MA503 0A</v>
          </cell>
          <cell r="E3182" t="str">
            <v>RW32</v>
          </cell>
          <cell r="F3182">
            <v>660</v>
          </cell>
          <cell r="G3182">
            <v>1980</v>
          </cell>
        </row>
        <row r="3183">
          <cell r="B3183" t="str">
            <v>LSE5394</v>
          </cell>
          <cell r="C3183" t="str">
            <v>581-06-02</v>
          </cell>
          <cell r="D3183" t="str">
            <v>MA503 0A</v>
          </cell>
          <cell r="E3183" t="str">
            <v>RW32</v>
          </cell>
          <cell r="F3183">
            <v>660</v>
          </cell>
        </row>
        <row r="3185">
          <cell r="B3185" t="str">
            <v>MUS2065</v>
          </cell>
          <cell r="C3185" t="str">
            <v>520/5085/565</v>
          </cell>
          <cell r="D3185" t="str">
            <v>WA507 0A</v>
          </cell>
          <cell r="E3185" t="str">
            <v>SP06</v>
          </cell>
          <cell r="F3185">
            <v>682</v>
          </cell>
        </row>
        <row r="3186">
          <cell r="B3186" t="str">
            <v>MUS2065</v>
          </cell>
          <cell r="C3186" t="str">
            <v>520/5085/565</v>
          </cell>
          <cell r="D3186" t="str">
            <v>WA507 0A</v>
          </cell>
          <cell r="E3186" t="str">
            <v>SP06</v>
          </cell>
          <cell r="F3186">
            <v>682</v>
          </cell>
        </row>
        <row r="3187">
          <cell r="B3187" t="str">
            <v>MUS2065</v>
          </cell>
          <cell r="C3187" t="str">
            <v>520/5085/565</v>
          </cell>
          <cell r="D3187" t="str">
            <v>WA507 0A</v>
          </cell>
          <cell r="E3187" t="str">
            <v>SP06</v>
          </cell>
          <cell r="F3187">
            <v>682</v>
          </cell>
        </row>
        <row r="3188">
          <cell r="B3188" t="str">
            <v>MUS2065</v>
          </cell>
          <cell r="C3188" t="str">
            <v>520/5085/565</v>
          </cell>
          <cell r="D3188" t="str">
            <v>WA507 0A</v>
          </cell>
          <cell r="E3188" t="str">
            <v>SP06</v>
          </cell>
          <cell r="F3188">
            <v>682</v>
          </cell>
        </row>
        <row r="3189">
          <cell r="B3189" t="str">
            <v>MUS2065</v>
          </cell>
          <cell r="C3189" t="str">
            <v>520/5085/565</v>
          </cell>
          <cell r="D3189" t="str">
            <v>WA507 0A</v>
          </cell>
          <cell r="E3189" t="str">
            <v>SP06</v>
          </cell>
          <cell r="F3189">
            <v>620</v>
          </cell>
        </row>
        <row r="3190">
          <cell r="B3190" t="str">
            <v>MUS2065</v>
          </cell>
          <cell r="C3190" t="str">
            <v>520/5085/565</v>
          </cell>
          <cell r="D3190" t="str">
            <v>WA507 0A</v>
          </cell>
          <cell r="E3190" t="str">
            <v>SP06</v>
          </cell>
          <cell r="F3190">
            <v>434</v>
          </cell>
        </row>
        <row r="3191">
          <cell r="B3191" t="str">
            <v>MUS2063</v>
          </cell>
          <cell r="C3191" t="str">
            <v>111/715/511</v>
          </cell>
          <cell r="D3191" t="str">
            <v>MA444 0A</v>
          </cell>
          <cell r="E3191" t="str">
            <v>BW42</v>
          </cell>
          <cell r="F3191">
            <v>480</v>
          </cell>
          <cell r="G3191">
            <v>1339</v>
          </cell>
        </row>
        <row r="3192">
          <cell r="B3192" t="str">
            <v>MUS2063</v>
          </cell>
          <cell r="C3192" t="str">
            <v>111/715/511</v>
          </cell>
          <cell r="D3192" t="str">
            <v>MA444 0A</v>
          </cell>
          <cell r="E3192" t="str">
            <v>BW42</v>
          </cell>
          <cell r="F3192">
            <v>496</v>
          </cell>
        </row>
        <row r="3193">
          <cell r="B3193" t="str">
            <v>MUS2063</v>
          </cell>
          <cell r="C3193" t="str">
            <v>111/715/511</v>
          </cell>
          <cell r="D3193" t="str">
            <v>MA444 0A</v>
          </cell>
          <cell r="E3193" t="str">
            <v>BW42</v>
          </cell>
          <cell r="F3193">
            <v>231</v>
          </cell>
        </row>
        <row r="3194">
          <cell r="B3194" t="str">
            <v>MUS2063</v>
          </cell>
          <cell r="C3194" t="str">
            <v>111/715/511</v>
          </cell>
          <cell r="D3194" t="str">
            <v>MA444 0A</v>
          </cell>
          <cell r="E3194" t="str">
            <v>BW42</v>
          </cell>
          <cell r="F3194">
            <v>132</v>
          </cell>
        </row>
        <row r="3195">
          <cell r="B3195" t="str">
            <v>MUS2062</v>
          </cell>
          <cell r="C3195" t="str">
            <v>111/715/533</v>
          </cell>
          <cell r="D3195" t="str">
            <v>MA444 0A</v>
          </cell>
          <cell r="E3195" t="str">
            <v>SW57</v>
          </cell>
          <cell r="F3195">
            <v>400</v>
          </cell>
          <cell r="G3195">
            <v>4586</v>
          </cell>
        </row>
        <row r="3196">
          <cell r="B3196" t="str">
            <v>MUS2062</v>
          </cell>
          <cell r="C3196" t="str">
            <v>111/715/533</v>
          </cell>
          <cell r="D3196" t="str">
            <v>MA444 0A</v>
          </cell>
          <cell r="E3196" t="str">
            <v>SW57</v>
          </cell>
          <cell r="F3196">
            <v>260</v>
          </cell>
        </row>
        <row r="3197">
          <cell r="B3197" t="str">
            <v>MUS2062</v>
          </cell>
          <cell r="C3197" t="str">
            <v>111/715/533</v>
          </cell>
          <cell r="D3197" t="str">
            <v>MA444 0A</v>
          </cell>
          <cell r="E3197" t="str">
            <v>SW57</v>
          </cell>
          <cell r="F3197">
            <v>660</v>
          </cell>
        </row>
        <row r="3198">
          <cell r="B3198" t="str">
            <v>MUS2062</v>
          </cell>
          <cell r="C3198" t="str">
            <v>111/715/533</v>
          </cell>
          <cell r="D3198" t="str">
            <v>MA444 0A</v>
          </cell>
          <cell r="E3198" t="str">
            <v>SW57</v>
          </cell>
          <cell r="F3198">
            <v>682</v>
          </cell>
        </row>
        <row r="3199">
          <cell r="B3199" t="str">
            <v>MUS2062</v>
          </cell>
          <cell r="C3199" t="str">
            <v>111/715/533</v>
          </cell>
          <cell r="D3199" t="str">
            <v>MA444 0A</v>
          </cell>
          <cell r="E3199" t="str">
            <v>SW57</v>
          </cell>
          <cell r="F3199">
            <v>682</v>
          </cell>
        </row>
        <row r="3200">
          <cell r="B3200" t="str">
            <v>MUS2062</v>
          </cell>
          <cell r="C3200" t="str">
            <v>111/715/533</v>
          </cell>
          <cell r="D3200" t="str">
            <v>MA444 0A</v>
          </cell>
          <cell r="E3200" t="str">
            <v>SW57</v>
          </cell>
          <cell r="F3200">
            <v>600</v>
          </cell>
        </row>
        <row r="3201">
          <cell r="B3201" t="str">
            <v>MUS2062</v>
          </cell>
          <cell r="C3201" t="str">
            <v>111/715/533</v>
          </cell>
          <cell r="D3201" t="str">
            <v>MA444 0A</v>
          </cell>
          <cell r="E3201" t="str">
            <v>SW57</v>
          </cell>
          <cell r="F3201">
            <v>620</v>
          </cell>
        </row>
        <row r="3202">
          <cell r="B3202" t="str">
            <v>MUS2062</v>
          </cell>
          <cell r="C3202" t="str">
            <v>111/715/533</v>
          </cell>
          <cell r="D3202" t="str">
            <v>MA444 0A</v>
          </cell>
          <cell r="E3202" t="str">
            <v>SW57</v>
          </cell>
          <cell r="F3202">
            <v>682</v>
          </cell>
        </row>
        <row r="3203">
          <cell r="B3203" t="str">
            <v>MUS2069</v>
          </cell>
          <cell r="C3203" t="str">
            <v>3173/5085/565</v>
          </cell>
          <cell r="D3203" t="str">
            <v>MA506 0A</v>
          </cell>
          <cell r="E3203" t="str">
            <v>SP06</v>
          </cell>
          <cell r="F3203">
            <v>400</v>
          </cell>
          <cell r="G3203">
            <v>15088</v>
          </cell>
        </row>
        <row r="3204">
          <cell r="B3204" t="str">
            <v>MUS2069</v>
          </cell>
          <cell r="C3204" t="str">
            <v>3173/5085/565</v>
          </cell>
          <cell r="D3204" t="str">
            <v>MA506 0A</v>
          </cell>
          <cell r="E3204" t="str">
            <v>SP06</v>
          </cell>
          <cell r="F3204">
            <v>180</v>
          </cell>
        </row>
        <row r="3205">
          <cell r="B3205" t="str">
            <v>MUS2069</v>
          </cell>
          <cell r="C3205" t="str">
            <v>3173/5085/565</v>
          </cell>
          <cell r="D3205" t="str">
            <v>MA506 0A</v>
          </cell>
          <cell r="E3205" t="str">
            <v>SP06</v>
          </cell>
          <cell r="F3205">
            <v>620</v>
          </cell>
        </row>
        <row r="3206">
          <cell r="B3206" t="str">
            <v>MUS2069</v>
          </cell>
          <cell r="C3206" t="str">
            <v>3173/5085/565</v>
          </cell>
          <cell r="D3206" t="str">
            <v>MA506 0A</v>
          </cell>
          <cell r="E3206" t="str">
            <v>SP06</v>
          </cell>
          <cell r="F3206">
            <v>620</v>
          </cell>
        </row>
        <row r="3207">
          <cell r="B3207" t="str">
            <v>MUS2069</v>
          </cell>
          <cell r="C3207" t="str">
            <v>3173/5085/565</v>
          </cell>
          <cell r="D3207" t="str">
            <v>MA506 0A</v>
          </cell>
          <cell r="E3207" t="str">
            <v>SP06</v>
          </cell>
          <cell r="F3207">
            <v>620</v>
          </cell>
        </row>
        <row r="3208">
          <cell r="B3208" t="str">
            <v>MUS2069</v>
          </cell>
          <cell r="C3208" t="str">
            <v>3173/5085/565</v>
          </cell>
          <cell r="D3208" t="str">
            <v>MA506 0A</v>
          </cell>
          <cell r="E3208" t="str">
            <v>SP06</v>
          </cell>
          <cell r="F3208">
            <v>620</v>
          </cell>
        </row>
        <row r="3209">
          <cell r="B3209" t="str">
            <v>MUS2069</v>
          </cell>
          <cell r="C3209" t="str">
            <v>3173/5085/565</v>
          </cell>
          <cell r="D3209" t="str">
            <v>MA506 0A</v>
          </cell>
          <cell r="E3209" t="str">
            <v>SP06</v>
          </cell>
          <cell r="F3209">
            <v>620</v>
          </cell>
        </row>
        <row r="3210">
          <cell r="B3210" t="str">
            <v>MUS2069</v>
          </cell>
          <cell r="C3210" t="str">
            <v>3173/5085/565</v>
          </cell>
          <cell r="D3210" t="str">
            <v>MA506 0A</v>
          </cell>
          <cell r="E3210" t="str">
            <v>SP06</v>
          </cell>
          <cell r="F3210">
            <v>620</v>
          </cell>
        </row>
        <row r="3211">
          <cell r="B3211" t="str">
            <v>MUS2069</v>
          </cell>
          <cell r="C3211" t="str">
            <v>3173/5085/565</v>
          </cell>
          <cell r="D3211" t="str">
            <v>MA506 0A</v>
          </cell>
          <cell r="E3211" t="str">
            <v>SP06</v>
          </cell>
          <cell r="F3211">
            <v>620</v>
          </cell>
        </row>
        <row r="3212">
          <cell r="B3212" t="str">
            <v>MUS2069</v>
          </cell>
          <cell r="C3212" t="str">
            <v>3173/5085/565</v>
          </cell>
          <cell r="D3212" t="str">
            <v>MA506 0A</v>
          </cell>
          <cell r="E3212" t="str">
            <v>SP06</v>
          </cell>
          <cell r="F3212">
            <v>600</v>
          </cell>
        </row>
        <row r="3213">
          <cell r="B3213" t="str">
            <v>MUS2069</v>
          </cell>
          <cell r="C3213" t="str">
            <v>3173/5085/565</v>
          </cell>
          <cell r="D3213" t="str">
            <v>MA506 0A</v>
          </cell>
          <cell r="E3213" t="str">
            <v>SP06</v>
          </cell>
          <cell r="F3213">
            <v>600</v>
          </cell>
        </row>
        <row r="3214">
          <cell r="B3214" t="str">
            <v>MUS2069</v>
          </cell>
          <cell r="C3214" t="str">
            <v>3173/5085/565</v>
          </cell>
          <cell r="D3214" t="str">
            <v>MA506 0A</v>
          </cell>
          <cell r="E3214" t="str">
            <v>SP06</v>
          </cell>
          <cell r="F3214">
            <v>600</v>
          </cell>
        </row>
        <row r="3215">
          <cell r="B3215" t="str">
            <v>MUS2069</v>
          </cell>
          <cell r="C3215" t="str">
            <v>3173/5085/565</v>
          </cell>
          <cell r="D3215" t="str">
            <v>MA506 0A</v>
          </cell>
          <cell r="E3215" t="str">
            <v>SP06</v>
          </cell>
          <cell r="F3215">
            <v>600</v>
          </cell>
        </row>
        <row r="3216">
          <cell r="B3216" t="str">
            <v>MUS2069</v>
          </cell>
          <cell r="C3216" t="str">
            <v>3173/5085/565</v>
          </cell>
          <cell r="D3216" t="str">
            <v>MA506 0A</v>
          </cell>
          <cell r="E3216" t="str">
            <v>SP06</v>
          </cell>
          <cell r="F3216">
            <v>600</v>
          </cell>
        </row>
        <row r="3217">
          <cell r="B3217" t="str">
            <v>MUS2069</v>
          </cell>
          <cell r="C3217" t="str">
            <v>3173/5085/565</v>
          </cell>
          <cell r="D3217" t="str">
            <v>MA506 0A</v>
          </cell>
          <cell r="E3217" t="str">
            <v>SP06</v>
          </cell>
          <cell r="F3217">
            <v>600</v>
          </cell>
        </row>
        <row r="3218">
          <cell r="B3218" t="str">
            <v>MUS2069</v>
          </cell>
          <cell r="C3218" t="str">
            <v>3173/5085/565</v>
          </cell>
          <cell r="D3218" t="str">
            <v>MA506 0A</v>
          </cell>
          <cell r="E3218" t="str">
            <v>SP06</v>
          </cell>
          <cell r="F3218">
            <v>682</v>
          </cell>
        </row>
        <row r="3219">
          <cell r="B3219" t="str">
            <v>MUS2069</v>
          </cell>
          <cell r="C3219" t="str">
            <v>3173/5085/565</v>
          </cell>
          <cell r="D3219" t="str">
            <v>MA506 0A</v>
          </cell>
          <cell r="E3219" t="str">
            <v>SP06</v>
          </cell>
          <cell r="F3219">
            <v>682</v>
          </cell>
        </row>
        <row r="3220">
          <cell r="B3220" t="str">
            <v>MUS2069</v>
          </cell>
          <cell r="C3220" t="str">
            <v>3173/5085/565</v>
          </cell>
          <cell r="D3220" t="str">
            <v>MA506 0A</v>
          </cell>
          <cell r="E3220" t="str">
            <v>SP06</v>
          </cell>
          <cell r="F3220">
            <v>682</v>
          </cell>
        </row>
        <row r="3221">
          <cell r="B3221" t="str">
            <v>MUS2069</v>
          </cell>
          <cell r="C3221" t="str">
            <v>3173/5085/565</v>
          </cell>
          <cell r="D3221" t="str">
            <v>MA506 0A</v>
          </cell>
          <cell r="E3221" t="str">
            <v>SP06</v>
          </cell>
          <cell r="F3221">
            <v>660</v>
          </cell>
        </row>
        <row r="3222">
          <cell r="B3222" t="str">
            <v>MUS2069</v>
          </cell>
          <cell r="C3222" t="str">
            <v>3173/5085/565</v>
          </cell>
          <cell r="D3222" t="str">
            <v>MA506 0A</v>
          </cell>
          <cell r="E3222" t="str">
            <v>SP06</v>
          </cell>
          <cell r="F3222">
            <v>660</v>
          </cell>
        </row>
        <row r="3223">
          <cell r="B3223" t="str">
            <v>MUS2069</v>
          </cell>
          <cell r="C3223" t="str">
            <v>3173/5085/565</v>
          </cell>
          <cell r="D3223" t="str">
            <v>MA506 0A</v>
          </cell>
          <cell r="E3223" t="str">
            <v>SP06</v>
          </cell>
          <cell r="F3223">
            <v>620</v>
          </cell>
        </row>
        <row r="3224">
          <cell r="B3224" t="str">
            <v>MUS2069</v>
          </cell>
          <cell r="C3224" t="str">
            <v>3173/5085/565</v>
          </cell>
          <cell r="D3224" t="str">
            <v>MA506 0A</v>
          </cell>
          <cell r="E3224" t="str">
            <v>SP06</v>
          </cell>
          <cell r="F3224">
            <v>620</v>
          </cell>
        </row>
        <row r="3225">
          <cell r="B3225" t="str">
            <v>MUS2069</v>
          </cell>
          <cell r="C3225" t="str">
            <v>3173/5085/565</v>
          </cell>
          <cell r="D3225" t="str">
            <v>MA506 0A</v>
          </cell>
          <cell r="E3225" t="str">
            <v>SP06</v>
          </cell>
          <cell r="F3225">
            <v>620</v>
          </cell>
        </row>
        <row r="3226">
          <cell r="B3226" t="str">
            <v>MUS2069</v>
          </cell>
          <cell r="C3226" t="str">
            <v>3173/5085/565</v>
          </cell>
          <cell r="D3226" t="str">
            <v>MA506 0A</v>
          </cell>
          <cell r="E3226" t="str">
            <v>SP06</v>
          </cell>
          <cell r="F3226">
            <v>682</v>
          </cell>
        </row>
        <row r="3227">
          <cell r="B3227" t="str">
            <v>MUS2069</v>
          </cell>
          <cell r="C3227" t="str">
            <v>3173/5085/565</v>
          </cell>
          <cell r="D3227" t="str">
            <v>MA506 0A</v>
          </cell>
          <cell r="E3227" t="str">
            <v>SP06</v>
          </cell>
          <cell r="F3227">
            <v>660</v>
          </cell>
        </row>
        <row r="3228">
          <cell r="B3228" t="str">
            <v>LSANZ4831Recut</v>
          </cell>
          <cell r="C3228" t="str">
            <v>20560-9494</v>
          </cell>
          <cell r="D3228" t="str">
            <v>WA477 0B</v>
          </cell>
          <cell r="E3228" t="str">
            <v>SP07</v>
          </cell>
          <cell r="F3228">
            <v>360</v>
          </cell>
          <cell r="G3228">
            <v>616</v>
          </cell>
        </row>
        <row r="3229">
          <cell r="B3229" t="str">
            <v>LSANZ4831Recut</v>
          </cell>
          <cell r="C3229" t="str">
            <v>20560-9494</v>
          </cell>
          <cell r="D3229" t="str">
            <v>WA477 0B</v>
          </cell>
          <cell r="E3229" t="str">
            <v>SP07</v>
          </cell>
          <cell r="F3229">
            <v>176</v>
          </cell>
        </row>
        <row r="3230">
          <cell r="B3230" t="str">
            <v>LSANZ4831Recut</v>
          </cell>
          <cell r="C3230" t="str">
            <v>20560-9494</v>
          </cell>
          <cell r="D3230" t="str">
            <v>WA477 0B</v>
          </cell>
          <cell r="E3230" t="str">
            <v>SP07</v>
          </cell>
          <cell r="F3230">
            <v>55</v>
          </cell>
        </row>
        <row r="3231">
          <cell r="B3231" t="str">
            <v>LSANZ4831Recut</v>
          </cell>
          <cell r="C3231" t="str">
            <v>20560-9494</v>
          </cell>
          <cell r="D3231" t="str">
            <v>WA477 0B</v>
          </cell>
          <cell r="E3231" t="str">
            <v>SP07</v>
          </cell>
          <cell r="F3231">
            <v>25</v>
          </cell>
        </row>
        <row r="3232">
          <cell r="B3232" t="str">
            <v>LSANZ4832Recut</v>
          </cell>
          <cell r="C3232" t="str">
            <v>20985-9494</v>
          </cell>
          <cell r="D3232" t="str">
            <v>WA476 0A</v>
          </cell>
          <cell r="E3232" t="str">
            <v>SP07</v>
          </cell>
          <cell r="F3232">
            <v>420</v>
          </cell>
          <cell r="G3232">
            <v>680</v>
          </cell>
        </row>
        <row r="3233">
          <cell r="B3233" t="str">
            <v>LSANZ4832Recut</v>
          </cell>
          <cell r="C3233" t="str">
            <v>20985-9494</v>
          </cell>
          <cell r="D3233" t="str">
            <v>WA476 0A</v>
          </cell>
          <cell r="E3233" t="str">
            <v>SP07</v>
          </cell>
          <cell r="F3233">
            <v>168</v>
          </cell>
        </row>
        <row r="3234">
          <cell r="B3234" t="str">
            <v>LSANZ4832Recut</v>
          </cell>
          <cell r="C3234" t="str">
            <v>20985-9494</v>
          </cell>
          <cell r="D3234" t="str">
            <v>WA476 0A</v>
          </cell>
          <cell r="E3234" t="str">
            <v>SP07</v>
          </cell>
          <cell r="F3234">
            <v>20</v>
          </cell>
        </row>
        <row r="3235">
          <cell r="B3235" t="str">
            <v>LSANZ4832Recut</v>
          </cell>
          <cell r="C3235" t="str">
            <v>20985-9494</v>
          </cell>
          <cell r="D3235" t="str">
            <v>WA476 0A</v>
          </cell>
          <cell r="E3235" t="str">
            <v>SP07</v>
          </cell>
          <cell r="F3235">
            <v>72</v>
          </cell>
        </row>
        <row r="3236">
          <cell r="B3236" t="str">
            <v>LSANZ4833Recut</v>
          </cell>
          <cell r="C3236" t="str">
            <v>43450-9494</v>
          </cell>
          <cell r="D3236" t="str">
            <v>WA421 1A</v>
          </cell>
          <cell r="E3236" t="str">
            <v>SP07</v>
          </cell>
          <cell r="F3236">
            <v>341</v>
          </cell>
          <cell r="G3236">
            <v>511</v>
          </cell>
        </row>
        <row r="3237">
          <cell r="B3237" t="str">
            <v>LSANZ4833Recut</v>
          </cell>
          <cell r="C3237" t="str">
            <v>43450-9494</v>
          </cell>
          <cell r="D3237" t="str">
            <v>WA421 1A</v>
          </cell>
          <cell r="E3237" t="str">
            <v>SP07</v>
          </cell>
          <cell r="F3237">
            <v>135</v>
          </cell>
        </row>
        <row r="3238">
          <cell r="B3238" t="str">
            <v>LSANZ4833Recut</v>
          </cell>
          <cell r="C3238" t="str">
            <v>43450-9494</v>
          </cell>
          <cell r="D3238" t="str">
            <v>WA421 1A</v>
          </cell>
          <cell r="E3238" t="str">
            <v>SP07</v>
          </cell>
          <cell r="F3238">
            <v>35</v>
          </cell>
        </row>
        <row r="3239">
          <cell r="B3239" t="str">
            <v>LSANZ4926</v>
          </cell>
          <cell r="C3239" t="str">
            <v>00592-0201</v>
          </cell>
          <cell r="D3239" t="str">
            <v>MA510 0A</v>
          </cell>
          <cell r="E3239" t="str">
            <v>RW32</v>
          </cell>
          <cell r="F3239">
            <v>600</v>
          </cell>
          <cell r="G3239">
            <v>600</v>
          </cell>
        </row>
        <row r="3240">
          <cell r="B3240" t="str">
            <v>LSANZ4944</v>
          </cell>
          <cell r="C3240" t="str">
            <v>00592-0201</v>
          </cell>
          <cell r="D3240" t="str">
            <v>MA510 0A</v>
          </cell>
          <cell r="E3240" t="str">
            <v>RW32</v>
          </cell>
          <cell r="F3240">
            <v>600</v>
          </cell>
          <cell r="G3240">
            <v>600</v>
          </cell>
        </row>
        <row r="3241">
          <cell r="B3241" t="str">
            <v>LSANZ4932</v>
          </cell>
          <cell r="C3241" t="str">
            <v>20595-0207</v>
          </cell>
          <cell r="D3241" t="str">
            <v>WA512 1A</v>
          </cell>
          <cell r="E3241" t="str">
            <v>SW49</v>
          </cell>
          <cell r="F3241">
            <v>600</v>
          </cell>
          <cell r="G3241">
            <v>600</v>
          </cell>
        </row>
        <row r="3242">
          <cell r="B3242" t="str">
            <v>LSANZ4933</v>
          </cell>
          <cell r="C3242" t="str">
            <v>20596-0201</v>
          </cell>
          <cell r="D3242" t="str">
            <v>WA513 1A</v>
          </cell>
          <cell r="E3242" t="str">
            <v>RW32</v>
          </cell>
          <cell r="F3242">
            <v>600</v>
          </cell>
          <cell r="G3242">
            <v>600</v>
          </cell>
        </row>
        <row r="3243">
          <cell r="B3243" t="str">
            <v>LSANZ4938</v>
          </cell>
          <cell r="C3243" t="str">
            <v>00514-5471</v>
          </cell>
          <cell r="D3243" t="str">
            <v>MA502 0A</v>
          </cell>
          <cell r="E3243" t="str">
            <v>TW23</v>
          </cell>
          <cell r="F3243">
            <v>660</v>
          </cell>
          <cell r="G3243">
            <v>2075</v>
          </cell>
        </row>
        <row r="3244">
          <cell r="B3244" t="str">
            <v>LSANZ4938</v>
          </cell>
          <cell r="C3244" t="str">
            <v>00514-5471</v>
          </cell>
          <cell r="D3244" t="str">
            <v>MA502 0A</v>
          </cell>
          <cell r="E3244" t="str">
            <v>TW23</v>
          </cell>
          <cell r="F3244">
            <v>660</v>
          </cell>
        </row>
        <row r="3245">
          <cell r="B3245" t="str">
            <v>LSANZ4938</v>
          </cell>
          <cell r="C3245" t="str">
            <v>00514-5471</v>
          </cell>
          <cell r="D3245" t="str">
            <v>MA502 0A</v>
          </cell>
          <cell r="E3245" t="str">
            <v>TW23</v>
          </cell>
          <cell r="F3245">
            <v>465</v>
          </cell>
        </row>
        <row r="3246">
          <cell r="B3246" t="str">
            <v>LSANZ4938</v>
          </cell>
          <cell r="C3246" t="str">
            <v>00514-5471</v>
          </cell>
          <cell r="D3246" t="str">
            <v>MA502 0A</v>
          </cell>
          <cell r="E3246" t="str">
            <v>TW23</v>
          </cell>
          <cell r="F3246">
            <v>147</v>
          </cell>
        </row>
        <row r="3247">
          <cell r="B3247" t="str">
            <v>LSANZ4938</v>
          </cell>
          <cell r="C3247" t="str">
            <v>00514-5471</v>
          </cell>
          <cell r="D3247" t="str">
            <v>MA502 0A</v>
          </cell>
          <cell r="E3247" t="str">
            <v>TW23</v>
          </cell>
          <cell r="F3247">
            <v>77</v>
          </cell>
        </row>
        <row r="3248">
          <cell r="B3248" t="str">
            <v>LSANZ4938</v>
          </cell>
          <cell r="C3248" t="str">
            <v>00514-5471</v>
          </cell>
          <cell r="D3248" t="str">
            <v>MA502 0A</v>
          </cell>
          <cell r="E3248" t="str">
            <v>TW23</v>
          </cell>
          <cell r="F3248">
            <v>66</v>
          </cell>
        </row>
        <row r="3249">
          <cell r="B3249" t="str">
            <v>LSANZ4940</v>
          </cell>
          <cell r="C3249" t="str">
            <v>00550-5471</v>
          </cell>
          <cell r="D3249" t="str">
            <v>WA383 1A</v>
          </cell>
          <cell r="E3249" t="str">
            <v>TW23</v>
          </cell>
          <cell r="F3249">
            <v>713</v>
          </cell>
          <cell r="G3249">
            <v>838</v>
          </cell>
        </row>
        <row r="3250">
          <cell r="B3250" t="str">
            <v>LSANZ4940</v>
          </cell>
          <cell r="C3250" t="str">
            <v>00550-5471</v>
          </cell>
          <cell r="D3250" t="str">
            <v>WA383 1A</v>
          </cell>
          <cell r="E3250" t="str">
            <v>TW23</v>
          </cell>
          <cell r="F3250">
            <v>120</v>
          </cell>
        </row>
        <row r="3251">
          <cell r="B3251" t="str">
            <v>LSANZ4940</v>
          </cell>
          <cell r="C3251" t="str">
            <v>00550-5471</v>
          </cell>
          <cell r="D3251" t="str">
            <v>WA383 1A</v>
          </cell>
          <cell r="E3251" t="str">
            <v>TW23</v>
          </cell>
          <cell r="F3251">
            <v>5</v>
          </cell>
        </row>
        <row r="3252">
          <cell r="B3252" t="str">
            <v>LSANZ4947</v>
          </cell>
          <cell r="C3252" t="str">
            <v>00704-0206</v>
          </cell>
          <cell r="D3252" t="str">
            <v>MO143 1B</v>
          </cell>
          <cell r="E3252" t="str">
            <v>BW27</v>
          </cell>
          <cell r="F3252">
            <v>600</v>
          </cell>
          <cell r="G3252">
            <v>600</v>
          </cell>
        </row>
        <row r="3254">
          <cell r="B3254" t="str">
            <v>LSE5409</v>
          </cell>
          <cell r="C3254" t="str">
            <v>70570-06-02</v>
          </cell>
          <cell r="D3254" t="str">
            <v>JA508 0A</v>
          </cell>
          <cell r="E3254" t="str">
            <v>RW32</v>
          </cell>
          <cell r="F3254">
            <v>256</v>
          </cell>
          <cell r="G3254">
            <v>772</v>
          </cell>
        </row>
        <row r="3255">
          <cell r="B3255" t="str">
            <v>LSE5409</v>
          </cell>
          <cell r="C3255" t="str">
            <v>70570-06-02</v>
          </cell>
          <cell r="D3255" t="str">
            <v>JA508 0A</v>
          </cell>
          <cell r="E3255" t="str">
            <v>RW32</v>
          </cell>
          <cell r="F3255">
            <v>180</v>
          </cell>
        </row>
        <row r="3256">
          <cell r="B3256" t="str">
            <v>LSE5409</v>
          </cell>
          <cell r="C3256" t="str">
            <v>70570-06-02</v>
          </cell>
          <cell r="D3256" t="str">
            <v>JA508 0A</v>
          </cell>
          <cell r="E3256" t="str">
            <v>RW32</v>
          </cell>
          <cell r="F3256">
            <v>96</v>
          </cell>
        </row>
        <row r="3257">
          <cell r="B3257" t="str">
            <v>LSE5410</v>
          </cell>
          <cell r="C3257" t="str">
            <v>70570-06-02</v>
          </cell>
          <cell r="D3257" t="str">
            <v>JA508 0A</v>
          </cell>
          <cell r="E3257" t="str">
            <v>RW32</v>
          </cell>
          <cell r="F3257">
            <v>300</v>
          </cell>
          <cell r="G3257">
            <v>1236</v>
          </cell>
        </row>
        <row r="3258">
          <cell r="B3258" t="str">
            <v>LSE5410</v>
          </cell>
          <cell r="C3258" t="str">
            <v>70570-06-02</v>
          </cell>
          <cell r="D3258" t="str">
            <v>JA508 0A</v>
          </cell>
          <cell r="E3258" t="str">
            <v>RW32</v>
          </cell>
          <cell r="F3258">
            <v>300</v>
          </cell>
        </row>
        <row r="3259">
          <cell r="B3259" t="str">
            <v>LSE5410</v>
          </cell>
          <cell r="C3259" t="str">
            <v>70570-06-02</v>
          </cell>
          <cell r="D3259" t="str">
            <v>JA508 0A</v>
          </cell>
          <cell r="E3259" t="str">
            <v>RW32</v>
          </cell>
          <cell r="F3259">
            <v>320</v>
          </cell>
        </row>
        <row r="3260">
          <cell r="B3260" t="str">
            <v>LSE5410</v>
          </cell>
          <cell r="C3260" t="str">
            <v>70570-06-02</v>
          </cell>
          <cell r="D3260" t="str">
            <v>JA508 0A</v>
          </cell>
          <cell r="E3260" t="str">
            <v>RW32</v>
          </cell>
          <cell r="F3260">
            <v>256</v>
          </cell>
        </row>
        <row r="3261">
          <cell r="B3261" t="str">
            <v>LSE5410</v>
          </cell>
          <cell r="C3261" t="str">
            <v>70570-06-02</v>
          </cell>
          <cell r="D3261" t="str">
            <v>JA508 0A</v>
          </cell>
          <cell r="E3261" t="str">
            <v>RW32</v>
          </cell>
          <cell r="F3261">
            <v>60</v>
          </cell>
        </row>
        <row r="3262">
          <cell r="B3262" t="str">
            <v>LSE5408</v>
          </cell>
          <cell r="C3262" t="str">
            <v>70570-06-16</v>
          </cell>
          <cell r="D3262" t="str">
            <v>JA508 0A</v>
          </cell>
          <cell r="E3262" t="str">
            <v>SW49</v>
          </cell>
          <cell r="F3262">
            <v>180</v>
          </cell>
          <cell r="G3262">
            <v>492</v>
          </cell>
        </row>
        <row r="3263">
          <cell r="B3263" t="str">
            <v>LSE5408</v>
          </cell>
          <cell r="C3263" t="str">
            <v>70570-06-16</v>
          </cell>
          <cell r="D3263" t="str">
            <v>JA508 0A</v>
          </cell>
          <cell r="E3263" t="str">
            <v>SW49</v>
          </cell>
          <cell r="F3263">
            <v>192</v>
          </cell>
        </row>
        <row r="3264">
          <cell r="B3264" t="str">
            <v>LSE5408</v>
          </cell>
          <cell r="C3264" t="str">
            <v>70570-06-16</v>
          </cell>
          <cell r="D3264" t="str">
            <v>JA508 0A</v>
          </cell>
          <cell r="E3264" t="str">
            <v>SW49</v>
          </cell>
          <cell r="F3264">
            <v>120</v>
          </cell>
        </row>
        <row r="3265">
          <cell r="B3265" t="str">
            <v>LSE5412</v>
          </cell>
          <cell r="C3265" t="str">
            <v>70570-06-16</v>
          </cell>
          <cell r="D3265" t="str">
            <v>JA508 0A</v>
          </cell>
          <cell r="E3265" t="str">
            <v>SW49</v>
          </cell>
          <cell r="F3265">
            <v>120</v>
          </cell>
          <cell r="G3265">
            <v>308</v>
          </cell>
        </row>
        <row r="3266">
          <cell r="B3266" t="str">
            <v>LSE5412</v>
          </cell>
          <cell r="C3266" t="str">
            <v>70570-06-16</v>
          </cell>
          <cell r="D3266" t="str">
            <v>JA508 0A</v>
          </cell>
          <cell r="E3266" t="str">
            <v>SW49</v>
          </cell>
          <cell r="F3266">
            <v>128</v>
          </cell>
        </row>
        <row r="3267">
          <cell r="B3267" t="str">
            <v>LSE5412</v>
          </cell>
          <cell r="C3267" t="str">
            <v>70570-06-16</v>
          </cell>
          <cell r="D3267" t="str">
            <v>JA508 0A</v>
          </cell>
          <cell r="E3267" t="str">
            <v>SW49</v>
          </cell>
          <cell r="F3267">
            <v>60</v>
          </cell>
        </row>
        <row r="3268">
          <cell r="B3268" t="str">
            <v>LSE5411</v>
          </cell>
          <cell r="C3268" t="str">
            <v>70570-06-02</v>
          </cell>
          <cell r="D3268" t="str">
            <v>JA508 0A</v>
          </cell>
          <cell r="E3268" t="str">
            <v>RW32</v>
          </cell>
          <cell r="F3268">
            <v>240</v>
          </cell>
          <cell r="G3268">
            <v>1232</v>
          </cell>
        </row>
        <row r="3269">
          <cell r="B3269" t="str">
            <v>LSE5411</v>
          </cell>
          <cell r="C3269" t="str">
            <v>70570-06-02</v>
          </cell>
          <cell r="D3269" t="str">
            <v>JA508 0A</v>
          </cell>
          <cell r="E3269" t="str">
            <v>RW32</v>
          </cell>
          <cell r="F3269">
            <v>240</v>
          </cell>
        </row>
        <row r="3270">
          <cell r="B3270" t="str">
            <v>LSE5411</v>
          </cell>
          <cell r="C3270" t="str">
            <v>70570-06-02</v>
          </cell>
          <cell r="D3270" t="str">
            <v>JA508 0A</v>
          </cell>
          <cell r="E3270" t="str">
            <v>RW32</v>
          </cell>
          <cell r="F3270">
            <v>240</v>
          </cell>
        </row>
        <row r="3271">
          <cell r="B3271" t="str">
            <v>LSE5411</v>
          </cell>
          <cell r="C3271" t="str">
            <v>70570-06-02</v>
          </cell>
          <cell r="D3271" t="str">
            <v>JA508 0A</v>
          </cell>
          <cell r="E3271" t="str">
            <v>RW32</v>
          </cell>
          <cell r="F3271">
            <v>256</v>
          </cell>
        </row>
        <row r="3272">
          <cell r="B3272" t="str">
            <v>LSE5411</v>
          </cell>
          <cell r="C3272" t="str">
            <v>70570-06-02</v>
          </cell>
          <cell r="D3272" t="str">
            <v>JA508 0A</v>
          </cell>
          <cell r="E3272" t="str">
            <v>RW32</v>
          </cell>
          <cell r="F3272">
            <v>256</v>
          </cell>
        </row>
        <row r="3273">
          <cell r="B3273" t="str">
            <v>LSE5413</v>
          </cell>
          <cell r="C3273" t="str">
            <v>70570-06-02</v>
          </cell>
          <cell r="D3273" t="str">
            <v>JA508 0A</v>
          </cell>
          <cell r="E3273" t="str">
            <v>RW32</v>
          </cell>
          <cell r="F3273">
            <v>120</v>
          </cell>
          <cell r="G3273">
            <v>308</v>
          </cell>
        </row>
        <row r="3274">
          <cell r="B3274" t="str">
            <v>LSE5413</v>
          </cell>
          <cell r="C3274" t="str">
            <v>70570-06-02</v>
          </cell>
          <cell r="D3274" t="str">
            <v>JA508 0A</v>
          </cell>
          <cell r="E3274" t="str">
            <v>RW32</v>
          </cell>
          <cell r="F3274">
            <v>128</v>
          </cell>
        </row>
        <row r="3275">
          <cell r="B3275" t="str">
            <v>LSE5413</v>
          </cell>
          <cell r="C3275" t="str">
            <v>70570-06-02</v>
          </cell>
          <cell r="D3275" t="str">
            <v>JA508 0A</v>
          </cell>
          <cell r="E3275" t="str">
            <v>RW32</v>
          </cell>
          <cell r="F3275">
            <v>60</v>
          </cell>
        </row>
        <row r="3276">
          <cell r="B3276" t="str">
            <v>LSE5415</v>
          </cell>
          <cell r="C3276" t="str">
            <v>70570-06-02</v>
          </cell>
          <cell r="D3276" t="str">
            <v>JA508 0A</v>
          </cell>
          <cell r="E3276" t="str">
            <v>RW32</v>
          </cell>
          <cell r="F3276">
            <v>300</v>
          </cell>
          <cell r="G3276">
            <v>740</v>
          </cell>
        </row>
        <row r="3277">
          <cell r="B3277" t="str">
            <v>LSE5415</v>
          </cell>
          <cell r="C3277" t="str">
            <v>70570-06-02</v>
          </cell>
          <cell r="D3277" t="str">
            <v>JA508 0A</v>
          </cell>
          <cell r="E3277" t="str">
            <v>RW32</v>
          </cell>
          <cell r="F3277">
            <v>320</v>
          </cell>
        </row>
        <row r="3278">
          <cell r="B3278" t="str">
            <v>LSE5415</v>
          </cell>
          <cell r="C3278" t="str">
            <v>70570-06-02</v>
          </cell>
          <cell r="D3278" t="str">
            <v>JA508 0A</v>
          </cell>
          <cell r="E3278" t="str">
            <v>RW32</v>
          </cell>
          <cell r="F3278">
            <v>120</v>
          </cell>
        </row>
        <row r="3279">
          <cell r="B3279" t="str">
            <v>LSE5417</v>
          </cell>
          <cell r="C3279" t="str">
            <v>70570-06-02</v>
          </cell>
          <cell r="D3279" t="str">
            <v>JA508 0A</v>
          </cell>
          <cell r="E3279" t="str">
            <v>RW32</v>
          </cell>
          <cell r="F3279">
            <v>120</v>
          </cell>
          <cell r="G3279">
            <v>308</v>
          </cell>
        </row>
        <row r="3280">
          <cell r="B3280" t="str">
            <v>LSE5417</v>
          </cell>
          <cell r="C3280" t="str">
            <v>70570-06-02</v>
          </cell>
          <cell r="D3280" t="str">
            <v>JA508 0A</v>
          </cell>
          <cell r="E3280" t="str">
            <v>RW32</v>
          </cell>
          <cell r="F3280">
            <v>128</v>
          </cell>
        </row>
        <row r="3281">
          <cell r="B3281" t="str">
            <v>LSE5417</v>
          </cell>
          <cell r="C3281" t="str">
            <v>70570-06-02</v>
          </cell>
          <cell r="D3281" t="str">
            <v>JA508 0A</v>
          </cell>
          <cell r="E3281" t="str">
            <v>RW32</v>
          </cell>
          <cell r="F3281">
            <v>60</v>
          </cell>
        </row>
        <row r="3282">
          <cell r="B3282" t="str">
            <v>LSE5414</v>
          </cell>
          <cell r="C3282" t="str">
            <v>70570-06-16</v>
          </cell>
          <cell r="D3282" t="str">
            <v>JA508 0A</v>
          </cell>
          <cell r="E3282" t="str">
            <v>SW49</v>
          </cell>
          <cell r="F3282">
            <v>180</v>
          </cell>
        </row>
        <row r="3283">
          <cell r="B3283" t="str">
            <v>LSE5414</v>
          </cell>
          <cell r="C3283" t="str">
            <v>70570-06-16</v>
          </cell>
          <cell r="D3283" t="str">
            <v>JA508 0A</v>
          </cell>
          <cell r="E3283" t="str">
            <v>SW49</v>
          </cell>
          <cell r="F3283">
            <v>192</v>
          </cell>
        </row>
        <row r="3284">
          <cell r="B3284" t="str">
            <v>LSANZ4950</v>
          </cell>
          <cell r="C3284" t="str">
            <v>70500-0201</v>
          </cell>
          <cell r="D3284" t="str">
            <v>JA494 1A</v>
          </cell>
          <cell r="E3284" t="str">
            <v>RW40</v>
          </cell>
          <cell r="F3284">
            <v>240</v>
          </cell>
        </row>
        <row r="3285">
          <cell r="B3285" t="str">
            <v>LSANZ4950</v>
          </cell>
          <cell r="C3285" t="str">
            <v>70500-0201</v>
          </cell>
          <cell r="D3285" t="str">
            <v>JA494 1A</v>
          </cell>
          <cell r="E3285" t="str">
            <v>RW40</v>
          </cell>
          <cell r="F3285">
            <v>240</v>
          </cell>
        </row>
        <row r="3286">
          <cell r="B3286" t="str">
            <v>LSANZ4950</v>
          </cell>
          <cell r="C3286" t="str">
            <v>70500-0201</v>
          </cell>
          <cell r="D3286" t="str">
            <v>JA494 1A</v>
          </cell>
          <cell r="E3286" t="str">
            <v>RW40</v>
          </cell>
          <cell r="F3286">
            <v>256</v>
          </cell>
        </row>
        <row r="3287">
          <cell r="B3287" t="str">
            <v>LSANZ4950</v>
          </cell>
          <cell r="C3287" t="str">
            <v>70500-0201</v>
          </cell>
          <cell r="D3287" t="str">
            <v>JA494 1A</v>
          </cell>
          <cell r="E3287" t="str">
            <v>RW40</v>
          </cell>
          <cell r="F3287">
            <v>320</v>
          </cell>
        </row>
        <row r="3288">
          <cell r="B3288" t="str">
            <v>LSANZ4950</v>
          </cell>
          <cell r="C3288" t="str">
            <v>70500-0201</v>
          </cell>
          <cell r="D3288" t="str">
            <v>JA494 1A</v>
          </cell>
          <cell r="E3288" t="str">
            <v>RW40</v>
          </cell>
          <cell r="F3288">
            <v>150</v>
          </cell>
        </row>
        <row r="3289">
          <cell r="B3289" t="str">
            <v>LSANZ4950</v>
          </cell>
          <cell r="C3289" t="str">
            <v>70500-0201</v>
          </cell>
          <cell r="D3289" t="str">
            <v>JA494 1A</v>
          </cell>
          <cell r="E3289" t="str">
            <v>RW40</v>
          </cell>
          <cell r="F3289">
            <v>30</v>
          </cell>
        </row>
        <row r="3291">
          <cell r="B3291" t="str">
            <v>CAR2253CRecut</v>
          </cell>
          <cell r="C3291" t="str">
            <v>710 PB</v>
          </cell>
          <cell r="D3291" t="str">
            <v>MA204 1B</v>
          </cell>
          <cell r="E3291" t="str">
            <v>Rigid</v>
          </cell>
          <cell r="F3291">
            <v>140</v>
          </cell>
          <cell r="G3291">
            <v>6616</v>
          </cell>
        </row>
        <row r="3292">
          <cell r="B3292" t="str">
            <v>CAR2253CRecut</v>
          </cell>
          <cell r="C3292" t="str">
            <v>710 PB</v>
          </cell>
          <cell r="D3292" t="str">
            <v>MA204 1B</v>
          </cell>
          <cell r="E3292" t="str">
            <v>Rigid</v>
          </cell>
          <cell r="F3292">
            <v>720</v>
          </cell>
        </row>
        <row r="3293">
          <cell r="B3293" t="str">
            <v>CAR2253CRecut</v>
          </cell>
          <cell r="C3293" t="str">
            <v>710 PB</v>
          </cell>
          <cell r="D3293" t="str">
            <v>MA204 1B</v>
          </cell>
          <cell r="E3293" t="str">
            <v>Rigid</v>
          </cell>
          <cell r="F3293">
            <v>720</v>
          </cell>
        </row>
        <row r="3294">
          <cell r="B3294" t="str">
            <v>CAR2253CRecut</v>
          </cell>
          <cell r="C3294" t="str">
            <v>710 PB</v>
          </cell>
          <cell r="D3294" t="str">
            <v>MA204 1B</v>
          </cell>
          <cell r="E3294" t="str">
            <v>Rigid</v>
          </cell>
          <cell r="F3294">
            <v>720</v>
          </cell>
        </row>
        <row r="3295">
          <cell r="B3295" t="str">
            <v>CAR2253CRecut</v>
          </cell>
          <cell r="C3295" t="str">
            <v>710 PB</v>
          </cell>
          <cell r="D3295" t="str">
            <v>MA204 1B</v>
          </cell>
          <cell r="E3295" t="str">
            <v>Rigid</v>
          </cell>
          <cell r="F3295">
            <v>720</v>
          </cell>
        </row>
        <row r="3296">
          <cell r="B3296" t="str">
            <v>CAR2253CRecut</v>
          </cell>
          <cell r="C3296" t="str">
            <v>710 PB</v>
          </cell>
          <cell r="D3296" t="str">
            <v>MA204 1B</v>
          </cell>
          <cell r="E3296" t="str">
            <v>Rigid</v>
          </cell>
          <cell r="F3296">
            <v>744</v>
          </cell>
        </row>
        <row r="3297">
          <cell r="B3297" t="str">
            <v>CAR2253CRecut</v>
          </cell>
          <cell r="C3297" t="str">
            <v>710 PB</v>
          </cell>
          <cell r="D3297" t="str">
            <v>MA204 1B</v>
          </cell>
          <cell r="E3297" t="str">
            <v>Rigid</v>
          </cell>
          <cell r="F3297">
            <v>744</v>
          </cell>
        </row>
        <row r="3298">
          <cell r="B3298" t="str">
            <v>CAR2253CRecut</v>
          </cell>
          <cell r="C3298" t="str">
            <v>710 PB</v>
          </cell>
          <cell r="D3298" t="str">
            <v>MA204 1B</v>
          </cell>
          <cell r="E3298" t="str">
            <v>Rigid</v>
          </cell>
          <cell r="F3298">
            <v>744</v>
          </cell>
        </row>
        <row r="3299">
          <cell r="B3299" t="str">
            <v>CAR2253CRecut</v>
          </cell>
          <cell r="C3299" t="str">
            <v>710 PB</v>
          </cell>
          <cell r="D3299" t="str">
            <v>MA204 1B</v>
          </cell>
          <cell r="E3299" t="str">
            <v>Rigid</v>
          </cell>
          <cell r="F3299">
            <v>744</v>
          </cell>
        </row>
        <row r="3300">
          <cell r="B3300" t="str">
            <v>CAR2253CRecut</v>
          </cell>
          <cell r="C3300" t="str">
            <v>710 PB</v>
          </cell>
          <cell r="D3300" t="str">
            <v>MA204 1B</v>
          </cell>
          <cell r="E3300" t="str">
            <v>Rigid</v>
          </cell>
          <cell r="F3300">
            <v>620</v>
          </cell>
        </row>
        <row r="3301">
          <cell r="B3301" t="str">
            <v>CAR2291</v>
          </cell>
          <cell r="C3301" t="str">
            <v>704 PB</v>
          </cell>
          <cell r="D3301" t="str">
            <v>MA480 0A</v>
          </cell>
          <cell r="E3301" t="str">
            <v>Rigid</v>
          </cell>
          <cell r="F3301">
            <v>124</v>
          </cell>
          <cell r="G3301">
            <v>124</v>
          </cell>
        </row>
        <row r="3302">
          <cell r="B3302" t="str">
            <v>CAR2292</v>
          </cell>
          <cell r="C3302" t="str">
            <v>710 PB</v>
          </cell>
          <cell r="D3302" t="str">
            <v>MA204 1B</v>
          </cell>
          <cell r="E3302" t="str">
            <v>Rigid</v>
          </cell>
          <cell r="F3302">
            <v>124</v>
          </cell>
          <cell r="G3302">
            <v>124</v>
          </cell>
        </row>
        <row r="3304">
          <cell r="B3304" t="str">
            <v>LSE5394</v>
          </cell>
          <cell r="C3304" t="str">
            <v>581-06-02</v>
          </cell>
          <cell r="D3304" t="str">
            <v>MA503 0A</v>
          </cell>
          <cell r="E3304" t="str">
            <v>RW32</v>
          </cell>
          <cell r="F3304">
            <v>660</v>
          </cell>
        </row>
        <row r="3305">
          <cell r="B3305" t="str">
            <v>LSE5368</v>
          </cell>
          <cell r="C3305" t="str">
            <v>581-06-02</v>
          </cell>
          <cell r="D3305" t="str">
            <v>MA503 0A</v>
          </cell>
          <cell r="E3305" t="str">
            <v>RW32</v>
          </cell>
          <cell r="F3305">
            <v>660</v>
          </cell>
          <cell r="G3305">
            <v>660</v>
          </cell>
        </row>
        <row r="3306">
          <cell r="B3306" t="str">
            <v>LSE5389</v>
          </cell>
          <cell r="C3306" t="str">
            <v>581-06-16</v>
          </cell>
          <cell r="D3306" t="str">
            <v>MA503 0A</v>
          </cell>
          <cell r="E3306" t="str">
            <v>SW49</v>
          </cell>
          <cell r="F3306">
            <v>660</v>
          </cell>
          <cell r="G3306">
            <v>660</v>
          </cell>
        </row>
        <row r="3307">
          <cell r="B3307" t="str">
            <v>LSE5390</v>
          </cell>
          <cell r="C3307" t="str">
            <v>581-06-16</v>
          </cell>
          <cell r="D3307" t="str">
            <v>MA503 0A</v>
          </cell>
          <cell r="E3307" t="str">
            <v>SW49</v>
          </cell>
          <cell r="F3307">
            <v>660</v>
          </cell>
          <cell r="G3307">
            <v>1980</v>
          </cell>
        </row>
        <row r="3308">
          <cell r="B3308" t="str">
            <v>LSE5390</v>
          </cell>
          <cell r="C3308" t="str">
            <v>581-06-16</v>
          </cell>
          <cell r="D3308" t="str">
            <v>MA503 0A</v>
          </cell>
          <cell r="E3308" t="str">
            <v>SW49</v>
          </cell>
          <cell r="F3308">
            <v>660</v>
          </cell>
        </row>
        <row r="3309">
          <cell r="B3309" t="str">
            <v>LSE5390</v>
          </cell>
          <cell r="C3309" t="str">
            <v>581-06-16</v>
          </cell>
          <cell r="D3309" t="str">
            <v>MA503 0A</v>
          </cell>
          <cell r="E3309" t="str">
            <v>SW49</v>
          </cell>
          <cell r="F3309">
            <v>660</v>
          </cell>
        </row>
        <row r="3310">
          <cell r="B3310" t="str">
            <v>LSE5367</v>
          </cell>
          <cell r="C3310" t="str">
            <v>581-06-16</v>
          </cell>
          <cell r="D3310" t="str">
            <v>MA503 0A</v>
          </cell>
          <cell r="E3310" t="str">
            <v>SW49</v>
          </cell>
          <cell r="F3310">
            <v>660</v>
          </cell>
          <cell r="G3310">
            <v>660</v>
          </cell>
        </row>
        <row r="3311">
          <cell r="B3311" t="str">
            <v>LSE5391</v>
          </cell>
          <cell r="C3311" t="str">
            <v>582-06-16</v>
          </cell>
          <cell r="D3311" t="str">
            <v>MA473 0B</v>
          </cell>
          <cell r="E3311" t="str">
            <v>SW49</v>
          </cell>
          <cell r="F3311">
            <v>660</v>
          </cell>
          <cell r="G3311">
            <v>660</v>
          </cell>
        </row>
        <row r="3312">
          <cell r="B3312" t="str">
            <v>LSE5383</v>
          </cell>
          <cell r="C3312" t="str">
            <v>582-06-16</v>
          </cell>
          <cell r="D3312" t="str">
            <v>MA473 0B</v>
          </cell>
          <cell r="E3312" t="str">
            <v>SW49</v>
          </cell>
          <cell r="F3312">
            <v>660</v>
          </cell>
          <cell r="G3312">
            <v>1980</v>
          </cell>
        </row>
        <row r="3313">
          <cell r="B3313" t="str">
            <v>LSE5383</v>
          </cell>
          <cell r="C3313" t="str">
            <v>582-06-16</v>
          </cell>
          <cell r="D3313" t="str">
            <v>MA473 0B</v>
          </cell>
          <cell r="E3313" t="str">
            <v>SW49</v>
          </cell>
          <cell r="F3313">
            <v>660</v>
          </cell>
        </row>
        <row r="3314">
          <cell r="B3314" t="str">
            <v>LSE5383</v>
          </cell>
          <cell r="C3314" t="str">
            <v>582-06-16</v>
          </cell>
          <cell r="D3314" t="str">
            <v>MA473 0B</v>
          </cell>
          <cell r="E3314" t="str">
            <v>SW49</v>
          </cell>
          <cell r="F3314">
            <v>660</v>
          </cell>
        </row>
        <row r="3315">
          <cell r="B3315" t="str">
            <v>LSE5384</v>
          </cell>
          <cell r="C3315" t="str">
            <v>582-06-02</v>
          </cell>
          <cell r="D3315" t="str">
            <v>MA473 0B</v>
          </cell>
          <cell r="E3315" t="str">
            <v>RW32</v>
          </cell>
          <cell r="F3315">
            <v>660</v>
          </cell>
          <cell r="G3315">
            <v>3300</v>
          </cell>
        </row>
        <row r="3316">
          <cell r="B3316" t="str">
            <v>LSE5384</v>
          </cell>
          <cell r="C3316" t="str">
            <v>582-06-02</v>
          </cell>
          <cell r="D3316" t="str">
            <v>MA473 0B</v>
          </cell>
          <cell r="E3316" t="str">
            <v>RW32</v>
          </cell>
          <cell r="F3316">
            <v>660</v>
          </cell>
        </row>
        <row r="3317">
          <cell r="B3317" t="str">
            <v>LSE5384</v>
          </cell>
          <cell r="C3317" t="str">
            <v>582-06-02</v>
          </cell>
          <cell r="D3317" t="str">
            <v>MA473 0B</v>
          </cell>
          <cell r="E3317" t="str">
            <v>RW32</v>
          </cell>
          <cell r="F3317">
            <v>660</v>
          </cell>
        </row>
        <row r="3318">
          <cell r="B3318" t="str">
            <v>LSE5384</v>
          </cell>
          <cell r="C3318" t="str">
            <v>582-06-02</v>
          </cell>
          <cell r="D3318" t="str">
            <v>MA473 0B</v>
          </cell>
          <cell r="E3318" t="str">
            <v>RW32</v>
          </cell>
          <cell r="F3318">
            <v>660</v>
          </cell>
        </row>
        <row r="3319">
          <cell r="B3319" t="str">
            <v>LSE5384</v>
          </cell>
          <cell r="C3319" t="str">
            <v>582-06-02</v>
          </cell>
          <cell r="D3319" t="str">
            <v>MA473 0B</v>
          </cell>
          <cell r="E3319" t="str">
            <v>RW32</v>
          </cell>
          <cell r="F3319">
            <v>660</v>
          </cell>
        </row>
        <row r="3320">
          <cell r="B3320" t="str">
            <v>LSE5395</v>
          </cell>
          <cell r="C3320" t="str">
            <v>582-06-02</v>
          </cell>
          <cell r="D3320" t="str">
            <v>MA473 0B</v>
          </cell>
          <cell r="E3320" t="str">
            <v>RW32</v>
          </cell>
          <cell r="F3320">
            <v>660</v>
          </cell>
          <cell r="G3320">
            <v>1320</v>
          </cell>
        </row>
        <row r="3321">
          <cell r="B3321" t="str">
            <v>LSE5395</v>
          </cell>
          <cell r="C3321" t="str">
            <v>582-06-02</v>
          </cell>
          <cell r="D3321" t="str">
            <v>MA473 0B</v>
          </cell>
          <cell r="E3321" t="str">
            <v>RW32</v>
          </cell>
          <cell r="F3321">
            <v>660</v>
          </cell>
        </row>
        <row r="3322">
          <cell r="B3322" t="str">
            <v>LSE5393</v>
          </cell>
          <cell r="C3322" t="str">
            <v>582-06-16</v>
          </cell>
          <cell r="D3322" t="str">
            <v>MA473 0B</v>
          </cell>
          <cell r="E3322" t="str">
            <v>SW49</v>
          </cell>
          <cell r="F3322">
            <v>660</v>
          </cell>
          <cell r="G3322">
            <v>660</v>
          </cell>
        </row>
        <row r="3323">
          <cell r="B3323" t="str">
            <v>LSE5387</v>
          </cell>
          <cell r="C3323" t="str">
            <v>582-06-16</v>
          </cell>
          <cell r="D3323" t="str">
            <v>MA473 0B</v>
          </cell>
          <cell r="E3323" t="str">
            <v>SW49</v>
          </cell>
          <cell r="F3323">
            <v>660</v>
          </cell>
          <cell r="G3323">
            <v>660</v>
          </cell>
        </row>
        <row r="3324">
          <cell r="B3324" t="str">
            <v>LSE5382</v>
          </cell>
          <cell r="C3324" t="str">
            <v>522-02-02</v>
          </cell>
          <cell r="D3324" t="str">
            <v>MA363 1B</v>
          </cell>
          <cell r="E3324" t="str">
            <v>RW20</v>
          </cell>
          <cell r="F3324">
            <v>660</v>
          </cell>
          <cell r="G3324">
            <v>1980</v>
          </cell>
        </row>
        <row r="3325">
          <cell r="B3325" t="str">
            <v>LSE5382</v>
          </cell>
          <cell r="C3325" t="str">
            <v>522-02-02</v>
          </cell>
          <cell r="D3325" t="str">
            <v>MA363 1B</v>
          </cell>
          <cell r="E3325" t="str">
            <v>RW20</v>
          </cell>
          <cell r="F3325">
            <v>660</v>
          </cell>
        </row>
        <row r="3326">
          <cell r="B3326" t="str">
            <v>LSE5382</v>
          </cell>
          <cell r="C3326" t="str">
            <v>522-02-02</v>
          </cell>
          <cell r="D3326" t="str">
            <v>MA363 1B</v>
          </cell>
          <cell r="E3326" t="str">
            <v>RW20</v>
          </cell>
          <cell r="F3326">
            <v>660</v>
          </cell>
        </row>
        <row r="3327">
          <cell r="B3327" t="str">
            <v>LSE5381</v>
          </cell>
          <cell r="C3327" t="str">
            <v>522-02-16</v>
          </cell>
          <cell r="D3327" t="str">
            <v>MA363 1B</v>
          </cell>
          <cell r="E3327" t="str">
            <v>SW39</v>
          </cell>
          <cell r="F3327">
            <v>660</v>
          </cell>
          <cell r="G3327">
            <v>4620</v>
          </cell>
        </row>
        <row r="3328">
          <cell r="B3328" t="str">
            <v>LSE5381</v>
          </cell>
          <cell r="C3328" t="str">
            <v>522-02-16</v>
          </cell>
          <cell r="D3328" t="str">
            <v>MA363 1B</v>
          </cell>
          <cell r="E3328" t="str">
            <v>SW39</v>
          </cell>
          <cell r="F3328">
            <v>660</v>
          </cell>
        </row>
        <row r="3329">
          <cell r="B3329" t="str">
            <v>LSE5381</v>
          </cell>
          <cell r="C3329" t="str">
            <v>522-02-16</v>
          </cell>
          <cell r="D3329" t="str">
            <v>MA363 1B</v>
          </cell>
          <cell r="E3329" t="str">
            <v>SW39</v>
          </cell>
          <cell r="F3329">
            <v>660</v>
          </cell>
        </row>
        <row r="3330">
          <cell r="B3330" t="str">
            <v>LSE5381</v>
          </cell>
          <cell r="C3330" t="str">
            <v>522-02-16</v>
          </cell>
          <cell r="D3330" t="str">
            <v>MA363 1B</v>
          </cell>
          <cell r="E3330" t="str">
            <v>SW39</v>
          </cell>
          <cell r="F3330">
            <v>660</v>
          </cell>
        </row>
        <row r="3331">
          <cell r="B3331" t="str">
            <v>LSE5381</v>
          </cell>
          <cell r="C3331" t="str">
            <v>522-02-16</v>
          </cell>
          <cell r="D3331" t="str">
            <v>MA363 1B</v>
          </cell>
          <cell r="E3331" t="str">
            <v>SW39</v>
          </cell>
          <cell r="F3331">
            <v>660</v>
          </cell>
        </row>
        <row r="3332">
          <cell r="B3332" t="str">
            <v>LSE5381</v>
          </cell>
          <cell r="C3332" t="str">
            <v>522-02-16</v>
          </cell>
          <cell r="D3332" t="str">
            <v>MA363 1B</v>
          </cell>
          <cell r="E3332" t="str">
            <v>SW39</v>
          </cell>
          <cell r="F3332">
            <v>660</v>
          </cell>
        </row>
        <row r="3333">
          <cell r="B3333" t="str">
            <v>LSE5381</v>
          </cell>
          <cell r="C3333" t="str">
            <v>522-02-16</v>
          </cell>
          <cell r="D3333" t="str">
            <v>MA363 1B</v>
          </cell>
          <cell r="E3333" t="str">
            <v>SW39</v>
          </cell>
          <cell r="F3333">
            <v>660</v>
          </cell>
        </row>
        <row r="3334">
          <cell r="B3334" t="str">
            <v>LSE5401</v>
          </cell>
          <cell r="C3334" t="str">
            <v>521-02-76</v>
          </cell>
          <cell r="D3334" t="str">
            <v>MA362 1A</v>
          </cell>
          <cell r="E3334" t="str">
            <v>SB16</v>
          </cell>
          <cell r="F3334">
            <v>682</v>
          </cell>
          <cell r="G3334">
            <v>3410</v>
          </cell>
        </row>
        <row r="3335">
          <cell r="B3335" t="str">
            <v>LSE5401</v>
          </cell>
          <cell r="C3335" t="str">
            <v>521-02-76</v>
          </cell>
          <cell r="D3335" t="str">
            <v>MA362 1A</v>
          </cell>
          <cell r="E3335" t="str">
            <v>SB16</v>
          </cell>
          <cell r="F3335">
            <v>682</v>
          </cell>
        </row>
        <row r="3336">
          <cell r="B3336" t="str">
            <v>LSE5401</v>
          </cell>
          <cell r="C3336" t="str">
            <v>521-02-76</v>
          </cell>
          <cell r="D3336" t="str">
            <v>MA362 1A</v>
          </cell>
          <cell r="E3336" t="str">
            <v>SB16</v>
          </cell>
          <cell r="F3336">
            <v>682</v>
          </cell>
        </row>
        <row r="3337">
          <cell r="B3337" t="str">
            <v>LSE5401</v>
          </cell>
          <cell r="C3337" t="str">
            <v>521-02-76</v>
          </cell>
          <cell r="D3337" t="str">
            <v>MA362 1A</v>
          </cell>
          <cell r="E3337" t="str">
            <v>SB16</v>
          </cell>
          <cell r="F3337">
            <v>682</v>
          </cell>
        </row>
        <row r="3338">
          <cell r="B3338" t="str">
            <v>LSE5401</v>
          </cell>
          <cell r="C3338" t="str">
            <v>521-02-76</v>
          </cell>
          <cell r="D3338" t="str">
            <v>MA362 1A</v>
          </cell>
          <cell r="E3338" t="str">
            <v>SB16</v>
          </cell>
          <cell r="F3338">
            <v>682</v>
          </cell>
        </row>
        <row r="3339">
          <cell r="B3339" t="str">
            <v>LSE5404</v>
          </cell>
          <cell r="C3339" t="str">
            <v>521-02-76</v>
          </cell>
          <cell r="D3339" t="str">
            <v>MA362 1A</v>
          </cell>
          <cell r="E3339" t="str">
            <v>SB16</v>
          </cell>
          <cell r="F3339">
            <v>341</v>
          </cell>
          <cell r="G3339">
            <v>341</v>
          </cell>
        </row>
        <row r="3340">
          <cell r="B3340" t="str">
            <v>LSE5444</v>
          </cell>
          <cell r="C3340" t="str">
            <v>521-02-76</v>
          </cell>
          <cell r="D3340" t="str">
            <v>MA362 1A</v>
          </cell>
          <cell r="E3340" t="str">
            <v>SB16</v>
          </cell>
          <cell r="F3340">
            <v>660</v>
          </cell>
          <cell r="G3340">
            <v>4730</v>
          </cell>
        </row>
        <row r="3341">
          <cell r="B3341" t="str">
            <v>LSE5444</v>
          </cell>
          <cell r="C3341" t="str">
            <v>521-02-76</v>
          </cell>
          <cell r="D3341" t="str">
            <v>MA362 1A</v>
          </cell>
          <cell r="E3341" t="str">
            <v>SB16</v>
          </cell>
          <cell r="F3341">
            <v>660</v>
          </cell>
        </row>
        <row r="3342">
          <cell r="B3342" t="str">
            <v>LSE5444</v>
          </cell>
          <cell r="C3342" t="str">
            <v>521-02-76</v>
          </cell>
          <cell r="D3342" t="str">
            <v>MA362 1A</v>
          </cell>
          <cell r="E3342" t="str">
            <v>SB16</v>
          </cell>
          <cell r="F3342">
            <v>682</v>
          </cell>
        </row>
        <row r="3343">
          <cell r="B3343" t="str">
            <v>LSE5444</v>
          </cell>
          <cell r="C3343" t="str">
            <v>521-02-76</v>
          </cell>
          <cell r="D3343" t="str">
            <v>MA362 1A</v>
          </cell>
          <cell r="E3343" t="str">
            <v>SB16</v>
          </cell>
          <cell r="F3343">
            <v>682</v>
          </cell>
        </row>
        <row r="3344">
          <cell r="B3344" t="str">
            <v>LSE5444</v>
          </cell>
          <cell r="C3344" t="str">
            <v>521-02-76</v>
          </cell>
          <cell r="D3344" t="str">
            <v>MA362 1A</v>
          </cell>
          <cell r="E3344" t="str">
            <v>SB16</v>
          </cell>
          <cell r="F3344">
            <v>682</v>
          </cell>
        </row>
        <row r="3345">
          <cell r="B3345" t="str">
            <v>LSE5444</v>
          </cell>
          <cell r="C3345" t="str">
            <v>521-02-76</v>
          </cell>
          <cell r="D3345" t="str">
            <v>MA362 1A</v>
          </cell>
          <cell r="E3345" t="str">
            <v>SB16</v>
          </cell>
          <cell r="F3345">
            <v>682</v>
          </cell>
        </row>
        <row r="3346">
          <cell r="B3346" t="str">
            <v>LSE5444</v>
          </cell>
          <cell r="C3346" t="str">
            <v>521-02-76</v>
          </cell>
          <cell r="D3346" t="str">
            <v>MA362 1A</v>
          </cell>
          <cell r="E3346" t="str">
            <v>SB16</v>
          </cell>
          <cell r="F3346">
            <v>682</v>
          </cell>
        </row>
        <row r="3347">
          <cell r="B3347" t="str">
            <v>LSE5427</v>
          </cell>
          <cell r="C3347" t="str">
            <v>521-02-02</v>
          </cell>
          <cell r="D3347" t="str">
            <v>MA362 1A</v>
          </cell>
          <cell r="E3347" t="str">
            <v>RW20</v>
          </cell>
          <cell r="F3347">
            <v>660</v>
          </cell>
          <cell r="G3347">
            <v>660</v>
          </cell>
        </row>
        <row r="3348">
          <cell r="B3348" t="str">
            <v>LSE5423</v>
          </cell>
          <cell r="C3348" t="str">
            <v>521-02-16</v>
          </cell>
          <cell r="D3348" t="str">
            <v>MA362 1A</v>
          </cell>
          <cell r="E3348" t="str">
            <v>SW39</v>
          </cell>
          <cell r="F3348">
            <v>660</v>
          </cell>
          <cell r="G3348">
            <v>660</v>
          </cell>
        </row>
        <row r="3349">
          <cell r="B3349" t="str">
            <v>LSE5428</v>
          </cell>
          <cell r="C3349" t="str">
            <v>521-02-16</v>
          </cell>
          <cell r="D3349" t="str">
            <v>MA362 1A</v>
          </cell>
          <cell r="E3349" t="str">
            <v>SW39</v>
          </cell>
          <cell r="F3349">
            <v>660</v>
          </cell>
          <cell r="G3349">
            <v>660</v>
          </cell>
        </row>
        <row r="3350">
          <cell r="B3350" t="str">
            <v>LSE5432</v>
          </cell>
          <cell r="C3350" t="str">
            <v>521-02-16</v>
          </cell>
          <cell r="D3350" t="str">
            <v>MA362 1A</v>
          </cell>
          <cell r="E3350" t="str">
            <v>SW39</v>
          </cell>
          <cell r="F3350">
            <v>660</v>
          </cell>
          <cell r="G3350">
            <v>660</v>
          </cell>
        </row>
        <row r="3351">
          <cell r="B3351" t="str">
            <v>LSE5402</v>
          </cell>
          <cell r="C3351" t="str">
            <v>523-02-75</v>
          </cell>
          <cell r="D3351" t="str">
            <v>MA438 0A</v>
          </cell>
          <cell r="E3351" t="str">
            <v>SB15</v>
          </cell>
          <cell r="F3351">
            <v>682</v>
          </cell>
          <cell r="G3351">
            <v>2046</v>
          </cell>
        </row>
        <row r="3352">
          <cell r="B3352" t="str">
            <v>LSE5402</v>
          </cell>
          <cell r="C3352" t="str">
            <v>523-02-75</v>
          </cell>
          <cell r="D3352" t="str">
            <v>MA438 0A</v>
          </cell>
          <cell r="E3352" t="str">
            <v>SB15</v>
          </cell>
          <cell r="F3352">
            <v>682</v>
          </cell>
        </row>
        <row r="3353">
          <cell r="B3353" t="str">
            <v>LSE5402</v>
          </cell>
          <cell r="C3353" t="str">
            <v>523-02-75</v>
          </cell>
          <cell r="D3353" t="str">
            <v>MA438 0A</v>
          </cell>
          <cell r="E3353" t="str">
            <v>SB15</v>
          </cell>
          <cell r="F3353">
            <v>682</v>
          </cell>
        </row>
        <row r="3354">
          <cell r="B3354" t="str">
            <v>LSE5403</v>
          </cell>
          <cell r="C3354" t="str">
            <v>523-02-75</v>
          </cell>
          <cell r="D3354" t="str">
            <v>MA438 0A</v>
          </cell>
          <cell r="E3354" t="str">
            <v>SB15</v>
          </cell>
          <cell r="F3354">
            <v>682</v>
          </cell>
          <cell r="G3354">
            <v>1364</v>
          </cell>
        </row>
        <row r="3355">
          <cell r="B3355" t="str">
            <v>LSE5403</v>
          </cell>
          <cell r="C3355" t="str">
            <v>523-02-75</v>
          </cell>
          <cell r="D3355" t="str">
            <v>MA438 0A</v>
          </cell>
          <cell r="E3355" t="str">
            <v>SB15</v>
          </cell>
          <cell r="F3355">
            <v>682</v>
          </cell>
        </row>
        <row r="3356">
          <cell r="B3356" t="str">
            <v>LSE5405</v>
          </cell>
          <cell r="C3356" t="str">
            <v>523-02-75</v>
          </cell>
          <cell r="D3356" t="str">
            <v>MA438 0A</v>
          </cell>
          <cell r="E3356" t="str">
            <v>SB15</v>
          </cell>
          <cell r="F3356">
            <v>682</v>
          </cell>
          <cell r="G3356">
            <v>682</v>
          </cell>
        </row>
        <row r="3357">
          <cell r="B3357" t="str">
            <v>LSE5443</v>
          </cell>
          <cell r="C3357" t="str">
            <v>523-02-75</v>
          </cell>
          <cell r="D3357" t="str">
            <v>MA438 0A</v>
          </cell>
          <cell r="E3357" t="str">
            <v>SB15</v>
          </cell>
          <cell r="F3357">
            <v>682</v>
          </cell>
          <cell r="G3357">
            <v>682</v>
          </cell>
        </row>
        <row r="3358">
          <cell r="B3358" t="str">
            <v>LSE5445</v>
          </cell>
          <cell r="C3358" t="str">
            <v>523-02-75</v>
          </cell>
          <cell r="D3358" t="str">
            <v>MA438 0A</v>
          </cell>
          <cell r="E3358" t="str">
            <v>SB15</v>
          </cell>
          <cell r="F3358">
            <v>682</v>
          </cell>
          <cell r="G3358">
            <v>1364</v>
          </cell>
        </row>
        <row r="3359">
          <cell r="B3359" t="str">
            <v>LSE5445</v>
          </cell>
          <cell r="C3359" t="str">
            <v>523-02-75</v>
          </cell>
          <cell r="D3359" t="str">
            <v>MA438 0A</v>
          </cell>
          <cell r="E3359" t="str">
            <v>SB15</v>
          </cell>
          <cell r="F3359">
            <v>682</v>
          </cell>
        </row>
        <row r="3360">
          <cell r="B3360" t="str">
            <v>LSE5418</v>
          </cell>
          <cell r="C3360" t="str">
            <v>523-02-02</v>
          </cell>
          <cell r="D3360" t="str">
            <v>MA438 0A</v>
          </cell>
          <cell r="E3360" t="str">
            <v>RW20</v>
          </cell>
          <cell r="F3360">
            <v>660</v>
          </cell>
          <cell r="G3360">
            <v>660</v>
          </cell>
        </row>
        <row r="3361">
          <cell r="B3361" t="str">
            <v>LSE5406</v>
          </cell>
          <cell r="C3361" t="str">
            <v>521-02-53</v>
          </cell>
          <cell r="D3361" t="str">
            <v>MA362 1A</v>
          </cell>
          <cell r="E3361" t="str">
            <v>OD01</v>
          </cell>
          <cell r="F3361">
            <v>682</v>
          </cell>
        </row>
        <row r="3362">
          <cell r="B3362" t="str">
            <v>LSE5406</v>
          </cell>
          <cell r="C3362" t="str">
            <v>521-02-53</v>
          </cell>
          <cell r="D3362" t="str">
            <v>MA362 1A</v>
          </cell>
          <cell r="E3362" t="str">
            <v>OD01</v>
          </cell>
          <cell r="F3362">
            <v>682</v>
          </cell>
        </row>
        <row r="3363">
          <cell r="B3363" t="str">
            <v>LSE5406</v>
          </cell>
          <cell r="C3363" t="str">
            <v>521-02-53</v>
          </cell>
          <cell r="D3363" t="str">
            <v>MA362 1A</v>
          </cell>
          <cell r="E3363" t="str">
            <v>OD01</v>
          </cell>
          <cell r="F3363">
            <v>682</v>
          </cell>
        </row>
        <row r="3365">
          <cell r="B3365" t="str">
            <v>MUS2062 Re-Cut</v>
          </cell>
          <cell r="C3365" t="str">
            <v>111/715/533</v>
          </cell>
          <cell r="D3365" t="str">
            <v>MA444 0A</v>
          </cell>
          <cell r="E3365" t="str">
            <v>SW57</v>
          </cell>
          <cell r="F3365">
            <v>124</v>
          </cell>
          <cell r="G3365">
            <v>127</v>
          </cell>
        </row>
        <row r="3366">
          <cell r="B3366" t="str">
            <v>MUS2061</v>
          </cell>
          <cell r="C3366" t="str">
            <v>111/715/000</v>
          </cell>
          <cell r="D3366" t="str">
            <v>MA444 0A</v>
          </cell>
          <cell r="E3366" t="str">
            <v>SW60</v>
          </cell>
          <cell r="F3366">
            <v>440</v>
          </cell>
        </row>
        <row r="3367">
          <cell r="B3367" t="str">
            <v>MUS2061</v>
          </cell>
          <cell r="C3367" t="str">
            <v>111/715/000</v>
          </cell>
          <cell r="D3367" t="str">
            <v>MA444 0A</v>
          </cell>
          <cell r="E3367" t="str">
            <v>SW60</v>
          </cell>
          <cell r="F3367">
            <v>440</v>
          </cell>
        </row>
        <row r="3368">
          <cell r="B3368" t="str">
            <v>MUS2061</v>
          </cell>
          <cell r="C3368" t="str">
            <v>111/715/000</v>
          </cell>
          <cell r="D3368" t="str">
            <v>MA444 0A</v>
          </cell>
          <cell r="E3368" t="str">
            <v>SW60</v>
          </cell>
          <cell r="F3368">
            <v>600</v>
          </cell>
        </row>
        <row r="3369">
          <cell r="B3369" t="str">
            <v>MUS2061</v>
          </cell>
          <cell r="C3369" t="str">
            <v>111/715/000</v>
          </cell>
          <cell r="D3369" t="str">
            <v>MA444 0A</v>
          </cell>
          <cell r="E3369" t="str">
            <v>SW60</v>
          </cell>
          <cell r="F3369">
            <v>600</v>
          </cell>
        </row>
        <row r="3370">
          <cell r="B3370" t="str">
            <v>MUS2061</v>
          </cell>
          <cell r="C3370" t="str">
            <v>111/715/000</v>
          </cell>
          <cell r="D3370" t="str">
            <v>MA444 0A</v>
          </cell>
          <cell r="E3370" t="str">
            <v>SW60</v>
          </cell>
          <cell r="F3370">
            <v>620</v>
          </cell>
        </row>
        <row r="3371">
          <cell r="B3371" t="str">
            <v>MUS2061</v>
          </cell>
          <cell r="C3371" t="str">
            <v>111/715/000</v>
          </cell>
          <cell r="D3371" t="str">
            <v>MA444 0A</v>
          </cell>
          <cell r="E3371" t="str">
            <v>SW60</v>
          </cell>
          <cell r="F3371">
            <v>620</v>
          </cell>
        </row>
        <row r="3372">
          <cell r="B3372" t="str">
            <v>MUS2061</v>
          </cell>
          <cell r="C3372" t="str">
            <v>111/715/000</v>
          </cell>
          <cell r="D3372" t="str">
            <v>MA444 0A</v>
          </cell>
          <cell r="E3372" t="str">
            <v>SW60</v>
          </cell>
          <cell r="F3372">
            <v>682</v>
          </cell>
        </row>
        <row r="3373">
          <cell r="B3373" t="str">
            <v>MUS2061</v>
          </cell>
          <cell r="C3373" t="str">
            <v>111/715/000</v>
          </cell>
          <cell r="D3373" t="str">
            <v>MA444 0A</v>
          </cell>
          <cell r="E3373" t="str">
            <v>SW60</v>
          </cell>
          <cell r="F3373">
            <v>682</v>
          </cell>
        </row>
      </sheetData>
      <sheetData sheetId="1"/>
      <sheetData sheetId="2"/>
      <sheetData sheetId="3"/>
      <sheetData sheetId="4"/>
      <sheetData sheetId="5"/>
      <sheetData sheetId="6"/>
      <sheetData sheetId="7"/>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P-YRN"/>
      <sheetName val="B-S(p)"/>
      <sheetName val="Ledger"/>
      <sheetName val="ESML_9394"/>
      <sheetName val="Wages"/>
      <sheetName val="list"/>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justments"/>
      <sheetName val="Copy note"/>
      <sheetName val="Acct"/>
      <sheetName val="Equity"/>
      <sheetName val="6"/>
      <sheetName val="15"/>
      <sheetName val="16"/>
      <sheetName val="40"/>
      <sheetName val="C.Flow"/>
      <sheetName val="sub"/>
      <sheetName val="ratios"/>
      <sheetName val="CWIP-restated1"/>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is"/>
      <sheetName val="list"/>
      <sheetName val="Summary"/>
    </sheetNames>
    <sheetDataSet>
      <sheetData sheetId="0" refreshError="1">
        <row r="78">
          <cell r="B78">
            <v>50</v>
          </cell>
        </row>
      </sheetData>
      <sheetData sheetId="1" refreshError="1"/>
      <sheetData sheetId="2"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
      <sheetName val="K1"/>
      <sheetName val="1"/>
      <sheetName val="2"/>
      <sheetName val="3"/>
      <sheetName val="4"/>
      <sheetName val="5"/>
      <sheetName val="6"/>
      <sheetName val="7"/>
      <sheetName val="8"/>
      <sheetName val="9"/>
      <sheetName val="10"/>
      <sheetName val="11"/>
      <sheetName val="12"/>
      <sheetName val="13"/>
      <sheetName val="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C"/>
      <sheetName val="Lead Schedule"/>
      <sheetName val="Accountwise Schedule"/>
      <sheetName val="Stats"/>
      <sheetName val="Mov Land"/>
      <sheetName val="Add Land"/>
      <sheetName val="Vch FreHold Land"/>
      <sheetName val="Mov Fctry Bldng"/>
      <sheetName val="Add Fctry Bldng"/>
      <sheetName val="Vch Fctry Bldng"/>
      <sheetName val="Mov Admn Bldng"/>
      <sheetName val="Add Admn Bldng"/>
      <sheetName val="Vch Admn Bldn"/>
      <sheetName val="Mov Roads"/>
      <sheetName val="Add Roads"/>
      <sheetName val="Vch Rds"/>
      <sheetName val="Mov P&amp;M"/>
      <sheetName val="Add P&amp;M"/>
      <sheetName val="Vch P&amp;M"/>
      <sheetName val="Mov Qrry"/>
      <sheetName val="Add Qrry"/>
      <sheetName val="Vch Qrry"/>
      <sheetName val="Mov F&amp;F"/>
      <sheetName val="Add F&amp;F"/>
      <sheetName val="Vch F&amp;F"/>
      <sheetName val="Mov Vcls"/>
      <sheetName val="Add Vcls"/>
      <sheetName val="Vch Vcls"/>
      <sheetName val="Disp Vcls"/>
      <sheetName val="Mov AirCraft"/>
      <sheetName val="Mov P&amp;WSLine"/>
      <sheetName val="Add P&amp;WSLines"/>
      <sheetName val="Vch P&amp;WSLines"/>
      <sheetName val="SAP - Depr Chrge"/>
      <sheetName val="Resid Vale"/>
      <sheetName val="Depr Fctry Blding"/>
      <sheetName val="Depr Admn Blding"/>
      <sheetName val="Depr Roads"/>
      <sheetName val="Depr Plant and Mach"/>
      <sheetName val="Depr Quarry"/>
      <sheetName val="Depr F&amp;F"/>
      <sheetName val="Depr Vcls"/>
      <sheetName val="Depr on AirCraft"/>
      <sheetName val="Dep P&amp;WSLnes"/>
      <sheetName val="Total Difference"/>
      <sheetName val="Chnge in Acc Est 4m Yr to Mth"/>
      <sheetName val="No Chng-Depr Fctry Blding"/>
      <sheetName val="No Chng-Depr Admn Blding"/>
      <sheetName val="No Chng-Depr Roads"/>
      <sheetName val="No Chng-Depr Quarry"/>
      <sheetName val="No Chng-Depr F&amp;F"/>
      <sheetName val="No Chng-Depr Vcls"/>
      <sheetName val="No Chng-Disp Vcls"/>
      <sheetName val="NoChng-Depr on AirCraft"/>
      <sheetName val="NoChng-Dep P&amp;WSLn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t"/>
      <sheetName val="12"/>
      <sheetName val="12.3"/>
      <sheetName val="19-19.1"/>
      <sheetName val="28"/>
      <sheetName val="15"/>
      <sheetName val="35"/>
      <sheetName val="JJ - Adjusted"/>
      <sheetName val="Sheet1"/>
      <sheetName val="cash flow working"/>
      <sheetName val="12.3 old"/>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mat"/>
      <sheetName val="WIP"/>
      <sheetName val="Summary"/>
      <sheetName val="Production Cost"/>
      <sheetName val="V-Cost"/>
      <sheetName val="Fixed"/>
      <sheetName val="Fix--OH"/>
      <sheetName val="Tool Room"/>
      <sheetName val="HT"/>
      <sheetName val="HT Variable Cost"/>
      <sheetName val="FTN"/>
      <sheetName val="RJ"/>
      <sheetName val="Sales"/>
      <sheetName val="Ass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1"/>
      <sheetName val="30"/>
      <sheetName val="29"/>
      <sheetName val="28"/>
      <sheetName val="27"/>
      <sheetName val="26"/>
      <sheetName val="25"/>
      <sheetName val="24"/>
      <sheetName val="23"/>
      <sheetName val="22"/>
      <sheetName val="21"/>
      <sheetName val="20"/>
      <sheetName val="19"/>
      <sheetName val="18"/>
      <sheetName val="17"/>
      <sheetName val="16"/>
      <sheetName val="15"/>
      <sheetName val="14"/>
      <sheetName val="13"/>
      <sheetName val="12"/>
      <sheetName val="11"/>
      <sheetName val="10"/>
      <sheetName val="09"/>
      <sheetName val="08"/>
      <sheetName val="07"/>
      <sheetName val="06"/>
      <sheetName val="05"/>
      <sheetName val="04"/>
      <sheetName val="03"/>
      <sheetName val="02"/>
      <sheetName val="01"/>
      <sheetName val="Basis"/>
      <sheetName val="Lead Schedule"/>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1">
          <cell r="AE1">
            <v>5060</v>
          </cell>
          <cell r="AF1">
            <v>1</v>
          </cell>
          <cell r="AG1" t="str">
            <v>A1-1002</v>
          </cell>
          <cell r="AH1">
            <v>608</v>
          </cell>
        </row>
        <row r="2">
          <cell r="AE2">
            <v>0</v>
          </cell>
          <cell r="AF2">
            <v>2</v>
          </cell>
          <cell r="AG2">
            <v>0</v>
          </cell>
          <cell r="AH2">
            <v>0</v>
          </cell>
        </row>
        <row r="3">
          <cell r="AE3">
            <v>5065</v>
          </cell>
          <cell r="AF3">
            <v>3</v>
          </cell>
          <cell r="AG3" t="str">
            <v>A1-1002</v>
          </cell>
          <cell r="AH3">
            <v>676</v>
          </cell>
        </row>
        <row r="4">
          <cell r="AE4">
            <v>5060</v>
          </cell>
          <cell r="AF4">
            <v>4</v>
          </cell>
          <cell r="AG4" t="str">
            <v>A1-1002</v>
          </cell>
          <cell r="AH4">
            <v>637</v>
          </cell>
        </row>
        <row r="5">
          <cell r="AE5">
            <v>5069</v>
          </cell>
          <cell r="AF5">
            <v>5</v>
          </cell>
          <cell r="AG5" t="str">
            <v>A1-1002</v>
          </cell>
          <cell r="AH5">
            <v>652</v>
          </cell>
        </row>
        <row r="6">
          <cell r="AE6">
            <v>5069</v>
          </cell>
          <cell r="AF6">
            <v>6</v>
          </cell>
          <cell r="AG6" t="str">
            <v>A1-1002</v>
          </cell>
          <cell r="AH6">
            <v>556</v>
          </cell>
        </row>
        <row r="7">
          <cell r="AE7">
            <v>5061</v>
          </cell>
          <cell r="AF7">
            <v>7</v>
          </cell>
          <cell r="AG7" t="str">
            <v>A1-1002</v>
          </cell>
          <cell r="AH7">
            <v>713</v>
          </cell>
        </row>
        <row r="8">
          <cell r="AE8">
            <v>5070</v>
          </cell>
          <cell r="AF8">
            <v>8</v>
          </cell>
          <cell r="AG8" t="str">
            <v>A1-1002</v>
          </cell>
          <cell r="AH8">
            <v>585</v>
          </cell>
        </row>
        <row r="9">
          <cell r="AE9">
            <v>5068</v>
          </cell>
          <cell r="AF9">
            <v>9</v>
          </cell>
          <cell r="AG9" t="str">
            <v>A1-1002</v>
          </cell>
          <cell r="AH9">
            <v>705</v>
          </cell>
        </row>
        <row r="10">
          <cell r="AE10">
            <v>5065</v>
          </cell>
          <cell r="AF10">
            <v>10</v>
          </cell>
          <cell r="AG10" t="str">
            <v>A1-1002</v>
          </cell>
          <cell r="AH10">
            <v>636</v>
          </cell>
        </row>
        <row r="11">
          <cell r="AE11">
            <v>5060</v>
          </cell>
          <cell r="AF11">
            <v>11</v>
          </cell>
          <cell r="AG11" t="str">
            <v>A1-1002</v>
          </cell>
          <cell r="AH11">
            <v>690</v>
          </cell>
        </row>
        <row r="12">
          <cell r="AE12">
            <v>5066</v>
          </cell>
          <cell r="AF12">
            <v>12</v>
          </cell>
          <cell r="AG12" t="str">
            <v>A1-1002</v>
          </cell>
          <cell r="AH12">
            <v>692</v>
          </cell>
        </row>
        <row r="13">
          <cell r="AE13">
            <v>5063</v>
          </cell>
          <cell r="AF13">
            <v>13</v>
          </cell>
          <cell r="AG13" t="str">
            <v>A1-1002</v>
          </cell>
          <cell r="AH13">
            <v>671</v>
          </cell>
        </row>
        <row r="14">
          <cell r="AE14">
            <v>5066</v>
          </cell>
          <cell r="AF14">
            <v>14</v>
          </cell>
          <cell r="AG14" t="str">
            <v>A1-1002</v>
          </cell>
          <cell r="AH14">
            <v>634</v>
          </cell>
        </row>
        <row r="15">
          <cell r="AE15" t="str">
            <v>5074A</v>
          </cell>
          <cell r="AF15">
            <v>15</v>
          </cell>
          <cell r="AG15" t="str">
            <v>A1-1009</v>
          </cell>
          <cell r="AH15">
            <v>594</v>
          </cell>
        </row>
        <row r="16">
          <cell r="AE16">
            <v>5063</v>
          </cell>
          <cell r="AF16">
            <v>16</v>
          </cell>
          <cell r="AG16" t="str">
            <v>A1-1002</v>
          </cell>
          <cell r="AH16">
            <v>702</v>
          </cell>
        </row>
        <row r="17">
          <cell r="AE17">
            <v>5046</v>
          </cell>
          <cell r="AF17">
            <v>17</v>
          </cell>
          <cell r="AG17" t="str">
            <v>J1-1002</v>
          </cell>
          <cell r="AH17">
            <v>471</v>
          </cell>
        </row>
        <row r="18">
          <cell r="AE18">
            <v>5066</v>
          </cell>
          <cell r="AF18">
            <v>18</v>
          </cell>
          <cell r="AG18" t="str">
            <v>A1-1002</v>
          </cell>
          <cell r="AH18">
            <v>719</v>
          </cell>
        </row>
        <row r="19">
          <cell r="AE19">
            <v>5066</v>
          </cell>
          <cell r="AF19">
            <v>19</v>
          </cell>
          <cell r="AG19" t="str">
            <v>A1-1002</v>
          </cell>
          <cell r="AH19">
            <v>688</v>
          </cell>
        </row>
        <row r="20">
          <cell r="AE20">
            <v>5046</v>
          </cell>
          <cell r="AF20">
            <v>20</v>
          </cell>
          <cell r="AG20" t="str">
            <v>J1-1002</v>
          </cell>
          <cell r="AH20">
            <v>514</v>
          </cell>
        </row>
        <row r="21">
          <cell r="AE21">
            <v>5065</v>
          </cell>
          <cell r="AF21">
            <v>21</v>
          </cell>
          <cell r="AG21" t="str">
            <v>A1-1002</v>
          </cell>
          <cell r="AH21">
            <v>680</v>
          </cell>
        </row>
        <row r="22">
          <cell r="AE22">
            <v>0</v>
          </cell>
          <cell r="AF22">
            <v>22</v>
          </cell>
          <cell r="AG22">
            <v>0</v>
          </cell>
          <cell r="AH22">
            <v>0</v>
          </cell>
        </row>
        <row r="23">
          <cell r="AE23">
            <v>5046</v>
          </cell>
          <cell r="AF23">
            <v>23</v>
          </cell>
          <cell r="AG23" t="str">
            <v>J1-1002</v>
          </cell>
          <cell r="AH23">
            <v>379</v>
          </cell>
        </row>
        <row r="24">
          <cell r="AE24">
            <v>5064</v>
          </cell>
          <cell r="AF24">
            <v>24</v>
          </cell>
          <cell r="AG24" t="str">
            <v>A1-1002</v>
          </cell>
          <cell r="AH24">
            <v>696</v>
          </cell>
        </row>
        <row r="25">
          <cell r="AE25">
            <v>5063</v>
          </cell>
          <cell r="AF25">
            <v>25</v>
          </cell>
          <cell r="AG25" t="str">
            <v>A1-1002</v>
          </cell>
          <cell r="AH25">
            <v>680</v>
          </cell>
        </row>
        <row r="26">
          <cell r="AE26">
            <v>0</v>
          </cell>
          <cell r="AF26">
            <v>26</v>
          </cell>
          <cell r="AG26">
            <v>0</v>
          </cell>
          <cell r="AH26">
            <v>0</v>
          </cell>
        </row>
        <row r="27">
          <cell r="AE27">
            <v>5062</v>
          </cell>
          <cell r="AF27">
            <v>27</v>
          </cell>
          <cell r="AG27" t="str">
            <v>A1-1002</v>
          </cell>
          <cell r="AH27">
            <v>699</v>
          </cell>
        </row>
        <row r="28">
          <cell r="AE28">
            <v>0</v>
          </cell>
          <cell r="AF28">
            <v>28</v>
          </cell>
          <cell r="AG28">
            <v>0</v>
          </cell>
          <cell r="AH28">
            <v>0</v>
          </cell>
        </row>
        <row r="29">
          <cell r="AE29" t="str">
            <v>5074A</v>
          </cell>
          <cell r="AF29">
            <v>29</v>
          </cell>
          <cell r="AG29" t="str">
            <v>A1-1009</v>
          </cell>
          <cell r="AH29">
            <v>630</v>
          </cell>
        </row>
        <row r="30">
          <cell r="AE30">
            <v>5063</v>
          </cell>
          <cell r="AF30">
            <v>30</v>
          </cell>
          <cell r="AG30" t="str">
            <v>A1-1002</v>
          </cell>
          <cell r="AH30">
            <v>657</v>
          </cell>
        </row>
        <row r="31">
          <cell r="AE31">
            <v>5067</v>
          </cell>
          <cell r="AF31">
            <v>31</v>
          </cell>
          <cell r="AG31" t="str">
            <v>A1-1002</v>
          </cell>
          <cell r="AH31">
            <v>706</v>
          </cell>
        </row>
        <row r="32">
          <cell r="AE32">
            <v>5068</v>
          </cell>
          <cell r="AF32">
            <v>32</v>
          </cell>
          <cell r="AG32" t="str">
            <v>A1-1002</v>
          </cell>
          <cell r="AH32">
            <v>720</v>
          </cell>
        </row>
        <row r="33">
          <cell r="AE33">
            <v>5069</v>
          </cell>
          <cell r="AF33">
            <v>33</v>
          </cell>
          <cell r="AG33" t="str">
            <v>A1-1002</v>
          </cell>
          <cell r="AH33">
            <v>634</v>
          </cell>
        </row>
        <row r="34">
          <cell r="AE34">
            <v>5069</v>
          </cell>
          <cell r="AF34">
            <v>34</v>
          </cell>
          <cell r="AG34" t="str">
            <v>A1-1002</v>
          </cell>
          <cell r="AH34">
            <v>632</v>
          </cell>
        </row>
        <row r="35">
          <cell r="AE35">
            <v>5067</v>
          </cell>
          <cell r="AF35">
            <v>35</v>
          </cell>
          <cell r="AG35" t="str">
            <v>A1-1002</v>
          </cell>
          <cell r="AH35">
            <v>193</v>
          </cell>
        </row>
        <row r="36">
          <cell r="AE36">
            <v>5064</v>
          </cell>
          <cell r="AF36">
            <v>36</v>
          </cell>
          <cell r="AG36" t="str">
            <v>A1-1002</v>
          </cell>
          <cell r="AH36">
            <v>706</v>
          </cell>
        </row>
        <row r="37">
          <cell r="AE37">
            <v>5064</v>
          </cell>
          <cell r="AF37">
            <v>37</v>
          </cell>
          <cell r="AG37" t="str">
            <v>A1-1002</v>
          </cell>
          <cell r="AH37">
            <v>689</v>
          </cell>
        </row>
        <row r="38">
          <cell r="AE38">
            <v>5067</v>
          </cell>
          <cell r="AF38">
            <v>38</v>
          </cell>
          <cell r="AG38" t="str">
            <v>A1-1002</v>
          </cell>
          <cell r="AH38">
            <v>690</v>
          </cell>
        </row>
        <row r="39">
          <cell r="AE39">
            <v>5068</v>
          </cell>
          <cell r="AF39">
            <v>39</v>
          </cell>
          <cell r="AG39" t="str">
            <v>A1-1002</v>
          </cell>
          <cell r="AH39">
            <v>714</v>
          </cell>
        </row>
        <row r="40">
          <cell r="AE40">
            <v>0</v>
          </cell>
          <cell r="AF40">
            <v>40</v>
          </cell>
          <cell r="AG40">
            <v>0</v>
          </cell>
          <cell r="AH40">
            <v>0</v>
          </cell>
        </row>
        <row r="41">
          <cell r="AE41">
            <v>5065</v>
          </cell>
          <cell r="AF41">
            <v>41</v>
          </cell>
          <cell r="AG41" t="str">
            <v>A1-1002</v>
          </cell>
          <cell r="AH41">
            <v>600</v>
          </cell>
        </row>
        <row r="42">
          <cell r="AE42">
            <v>5067</v>
          </cell>
          <cell r="AF42">
            <v>42</v>
          </cell>
          <cell r="AG42" t="str">
            <v>A1-1002</v>
          </cell>
          <cell r="AH42">
            <v>684</v>
          </cell>
        </row>
        <row r="43">
          <cell r="AE43">
            <v>5069</v>
          </cell>
          <cell r="AF43">
            <v>43</v>
          </cell>
          <cell r="AG43" t="str">
            <v>A1-1002</v>
          </cell>
          <cell r="AH43">
            <v>621</v>
          </cell>
        </row>
        <row r="44">
          <cell r="AE44">
            <v>5071</v>
          </cell>
          <cell r="AF44">
            <v>44</v>
          </cell>
          <cell r="AG44" t="str">
            <v>A1-1002</v>
          </cell>
          <cell r="AH44">
            <v>636</v>
          </cell>
        </row>
        <row r="45">
          <cell r="AE45">
            <v>5060</v>
          </cell>
          <cell r="AF45">
            <v>45</v>
          </cell>
          <cell r="AG45" t="str">
            <v>A1-1002</v>
          </cell>
          <cell r="AH45">
            <v>658</v>
          </cell>
        </row>
        <row r="46">
          <cell r="AE46">
            <v>5062</v>
          </cell>
          <cell r="AF46">
            <v>46</v>
          </cell>
          <cell r="AG46" t="str">
            <v>A1-1002</v>
          </cell>
          <cell r="AH46">
            <v>668</v>
          </cell>
        </row>
        <row r="47">
          <cell r="AE47">
            <v>5070</v>
          </cell>
          <cell r="AF47">
            <v>47</v>
          </cell>
          <cell r="AG47" t="str">
            <v>A1-1002</v>
          </cell>
          <cell r="AH47">
            <v>610</v>
          </cell>
        </row>
        <row r="48">
          <cell r="AE48">
            <v>5045</v>
          </cell>
          <cell r="AF48">
            <v>48</v>
          </cell>
          <cell r="AG48" t="str">
            <v>J1-1002</v>
          </cell>
          <cell r="AH48">
            <v>581</v>
          </cell>
        </row>
        <row r="49">
          <cell r="AE49">
            <v>5064</v>
          </cell>
          <cell r="AF49">
            <v>49</v>
          </cell>
          <cell r="AG49" t="str">
            <v>A1-1002</v>
          </cell>
          <cell r="AH49">
            <v>685</v>
          </cell>
        </row>
        <row r="50">
          <cell r="AE50">
            <v>5068</v>
          </cell>
          <cell r="AF50">
            <v>50</v>
          </cell>
          <cell r="AG50" t="str">
            <v>A1-1002</v>
          </cell>
          <cell r="AH50">
            <v>711</v>
          </cell>
        </row>
        <row r="51">
          <cell r="AE51">
            <v>5062</v>
          </cell>
          <cell r="AF51">
            <v>51</v>
          </cell>
          <cell r="AG51" t="str">
            <v>A1-1002</v>
          </cell>
          <cell r="AH51">
            <v>671</v>
          </cell>
        </row>
        <row r="52">
          <cell r="AE52">
            <v>5045</v>
          </cell>
          <cell r="AF52">
            <v>52</v>
          </cell>
          <cell r="AG52" t="str">
            <v>J1-1002</v>
          </cell>
          <cell r="AH52">
            <v>643</v>
          </cell>
        </row>
        <row r="53">
          <cell r="AE53">
            <v>5061</v>
          </cell>
          <cell r="AF53">
            <v>53</v>
          </cell>
          <cell r="AG53" t="str">
            <v>A1-1002</v>
          </cell>
          <cell r="AH53">
            <v>709</v>
          </cell>
        </row>
        <row r="54">
          <cell r="AE54">
            <v>5046</v>
          </cell>
          <cell r="AF54">
            <v>54</v>
          </cell>
          <cell r="AG54" t="str">
            <v>J1-1002</v>
          </cell>
          <cell r="AH54">
            <v>526</v>
          </cell>
        </row>
        <row r="55">
          <cell r="AE55">
            <v>5045</v>
          </cell>
          <cell r="AF55">
            <v>55</v>
          </cell>
          <cell r="AG55" t="str">
            <v>J1-1002</v>
          </cell>
          <cell r="AH55">
            <v>640</v>
          </cell>
        </row>
        <row r="56">
          <cell r="AE56">
            <v>5070</v>
          </cell>
          <cell r="AF56">
            <v>56</v>
          </cell>
          <cell r="AG56" t="str">
            <v>A1-1002</v>
          </cell>
          <cell r="AH56">
            <v>298</v>
          </cell>
        </row>
        <row r="57">
          <cell r="AE57">
            <v>5062</v>
          </cell>
          <cell r="AF57">
            <v>57</v>
          </cell>
          <cell r="AG57" t="str">
            <v>A1-1002</v>
          </cell>
          <cell r="AH57">
            <v>711</v>
          </cell>
        </row>
        <row r="58">
          <cell r="AE58">
            <v>5073</v>
          </cell>
          <cell r="AF58">
            <v>58</v>
          </cell>
          <cell r="AG58" t="str">
            <v>A1-1009</v>
          </cell>
          <cell r="AH58">
            <v>653</v>
          </cell>
        </row>
        <row r="59">
          <cell r="AE59">
            <v>5061</v>
          </cell>
          <cell r="AF59">
            <v>59</v>
          </cell>
          <cell r="AG59" t="str">
            <v>A1-1002</v>
          </cell>
          <cell r="AH59">
            <v>677</v>
          </cell>
        </row>
        <row r="60">
          <cell r="AE60">
            <v>5045</v>
          </cell>
          <cell r="AF60">
            <v>60</v>
          </cell>
          <cell r="AG60" t="str">
            <v>J1-1002</v>
          </cell>
          <cell r="AH60">
            <v>611</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Article Data"/>
      <sheetName val="Calculations"/>
      <sheetName val="Reed List"/>
      <sheetName val="Other Data"/>
      <sheetName val="Addendum"/>
      <sheetName val="Guidelines"/>
      <sheetName val="Rough"/>
      <sheetName val="U-307"/>
      <sheetName val="LO-Jan"/>
      <sheetName val="Grmt Ord"/>
    </sheetNames>
    <sheetDataSet>
      <sheetData sheetId="0"/>
      <sheetData sheetId="1"/>
      <sheetData sheetId="2"/>
      <sheetData sheetId="3"/>
      <sheetData sheetId="4">
        <row r="16">
          <cell r="B16" t="str">
            <v>Warp</v>
          </cell>
          <cell r="C16" t="str">
            <v>%age</v>
          </cell>
        </row>
        <row r="17">
          <cell r="B17">
            <v>5</v>
          </cell>
          <cell r="C17">
            <v>0.08</v>
          </cell>
        </row>
        <row r="18">
          <cell r="B18">
            <v>6</v>
          </cell>
          <cell r="C18">
            <v>0.1</v>
          </cell>
        </row>
        <row r="19">
          <cell r="B19">
            <v>6.5</v>
          </cell>
          <cell r="C19">
            <v>0.1</v>
          </cell>
        </row>
        <row r="20">
          <cell r="B20">
            <v>7</v>
          </cell>
          <cell r="C20">
            <v>0.11</v>
          </cell>
        </row>
        <row r="21">
          <cell r="B21">
            <v>8</v>
          </cell>
          <cell r="C21">
            <v>0.08</v>
          </cell>
        </row>
        <row r="22">
          <cell r="B22">
            <v>9.75</v>
          </cell>
          <cell r="C22">
            <v>0.12</v>
          </cell>
        </row>
        <row r="23">
          <cell r="B23">
            <v>10</v>
          </cell>
          <cell r="C23">
            <v>0.12</v>
          </cell>
        </row>
        <row r="24">
          <cell r="B24">
            <v>12</v>
          </cell>
          <cell r="C24">
            <v>0.13</v>
          </cell>
        </row>
        <row r="25">
          <cell r="B25">
            <v>13.3</v>
          </cell>
          <cell r="C25">
            <v>0.13</v>
          </cell>
        </row>
        <row r="26">
          <cell r="B26">
            <v>14</v>
          </cell>
          <cell r="C26">
            <v>0.13</v>
          </cell>
        </row>
        <row r="27">
          <cell r="B27">
            <v>14.67</v>
          </cell>
          <cell r="C27">
            <v>0.13</v>
          </cell>
        </row>
        <row r="28">
          <cell r="B28">
            <v>16</v>
          </cell>
          <cell r="C28">
            <v>0.14000000000000001</v>
          </cell>
        </row>
        <row r="29">
          <cell r="B29">
            <v>19.5</v>
          </cell>
          <cell r="C29">
            <v>0.14000000000000001</v>
          </cell>
        </row>
        <row r="30">
          <cell r="B30">
            <v>20</v>
          </cell>
          <cell r="C30">
            <v>0.14000000000000001</v>
          </cell>
        </row>
        <row r="31">
          <cell r="B31">
            <v>21</v>
          </cell>
          <cell r="C31">
            <v>0.14000000000000001</v>
          </cell>
        </row>
        <row r="32">
          <cell r="B32">
            <v>22</v>
          </cell>
          <cell r="C32">
            <v>0.14000000000000001</v>
          </cell>
        </row>
        <row r="33">
          <cell r="B33">
            <v>24</v>
          </cell>
          <cell r="C33">
            <v>0.15</v>
          </cell>
        </row>
        <row r="34">
          <cell r="B34">
            <v>26</v>
          </cell>
          <cell r="C34">
            <v>0.155</v>
          </cell>
        </row>
        <row r="35">
          <cell r="B35">
            <v>30</v>
          </cell>
          <cell r="C35">
            <v>0.16</v>
          </cell>
        </row>
        <row r="36">
          <cell r="B36">
            <v>35</v>
          </cell>
          <cell r="C36">
            <v>0.16</v>
          </cell>
        </row>
        <row r="37">
          <cell r="B37">
            <v>40</v>
          </cell>
          <cell r="C37">
            <v>0.17</v>
          </cell>
        </row>
        <row r="38">
          <cell r="B38">
            <v>45</v>
          </cell>
          <cell r="C38">
            <v>0.18</v>
          </cell>
        </row>
        <row r="39">
          <cell r="B39">
            <v>50</v>
          </cell>
          <cell r="C39">
            <v>0.19</v>
          </cell>
        </row>
        <row r="40">
          <cell r="B40">
            <v>60</v>
          </cell>
          <cell r="C40">
            <v>0.19</v>
          </cell>
        </row>
        <row r="41">
          <cell r="B41">
            <v>80</v>
          </cell>
          <cell r="C41">
            <v>0.2</v>
          </cell>
        </row>
        <row r="42">
          <cell r="B42">
            <v>100</v>
          </cell>
          <cell r="C42">
            <v>0.22</v>
          </cell>
        </row>
      </sheetData>
      <sheetData sheetId="5"/>
      <sheetData sheetId="6"/>
      <sheetData sheetId="7"/>
      <sheetData sheetId="8" refreshError="1"/>
      <sheetData sheetId="9" refreshError="1"/>
      <sheetData sheetId="10"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PM4C76"/>
    </sheetNames>
    <definedNames>
      <definedName name="Main"/>
    </definedNames>
    <sheetDataSet>
      <sheetData sheetId="0"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s>
    <sheetDataSet>
      <sheetData sheetId="0">
        <row r="3">
          <cell r="C3" t="str">
            <v>CGL</v>
          </cell>
          <cell r="D3" t="str">
            <v>QAD</v>
          </cell>
          <cell r="E3" t="str">
            <v>Daily Mixing Report</v>
          </cell>
          <cell r="H3" t="str">
            <v>Doc. # QAD/902/13/R0</v>
          </cell>
          <cell r="L3" t="str">
            <v>FTL</v>
          </cell>
        </row>
        <row r="4">
          <cell r="J4" t="str">
            <v>Date</v>
          </cell>
          <cell r="K4" t="str">
            <v xml:space="preserve"> 15-06-98</v>
          </cell>
        </row>
        <row r="5">
          <cell r="C5" t="str">
            <v>Ring Mix</v>
          </cell>
          <cell r="D5" t="str">
            <v>Mic.</v>
          </cell>
          <cell r="E5" t="str">
            <v>Str.</v>
          </cell>
          <cell r="F5" t="str">
            <v>Len.</v>
          </cell>
          <cell r="G5" t="str">
            <v>Unif.</v>
          </cell>
          <cell r="H5" t="str">
            <v>SFI</v>
          </cell>
          <cell r="I5" t="str">
            <v>Elong.</v>
          </cell>
          <cell r="J5" t="str">
            <v>CSP</v>
          </cell>
          <cell r="K5" t="str">
            <v>Rd.</v>
          </cell>
          <cell r="L5" t="str">
            <v>+b</v>
          </cell>
        </row>
        <row r="6">
          <cell r="C6" t="str">
            <v>Laydown 1</v>
          </cell>
          <cell r="D6" t="str">
            <v/>
          </cell>
          <cell r="E6" t="str">
            <v/>
          </cell>
          <cell r="F6" t="str">
            <v/>
          </cell>
          <cell r="G6" t="str">
            <v/>
          </cell>
          <cell r="H6" t="str">
            <v/>
          </cell>
          <cell r="I6" t="str">
            <v/>
          </cell>
          <cell r="J6" t="str">
            <v/>
          </cell>
          <cell r="K6" t="str">
            <v/>
          </cell>
          <cell r="L6" t="str">
            <v/>
          </cell>
        </row>
        <row r="7">
          <cell r="C7" t="str">
            <v>Laydown 2</v>
          </cell>
          <cell r="D7" t="str">
            <v/>
          </cell>
          <cell r="E7" t="str">
            <v/>
          </cell>
          <cell r="F7" t="str">
            <v/>
          </cell>
          <cell r="G7" t="str">
            <v/>
          </cell>
          <cell r="H7" t="str">
            <v/>
          </cell>
          <cell r="I7" t="str">
            <v/>
          </cell>
          <cell r="J7" t="str">
            <v/>
          </cell>
          <cell r="K7" t="str">
            <v/>
          </cell>
          <cell r="L7" t="str">
            <v/>
          </cell>
        </row>
        <row r="8">
          <cell r="C8" t="str">
            <v>Laydown 3</v>
          </cell>
          <cell r="D8" t="str">
            <v xml:space="preserve"> Cotton not demanded.</v>
          </cell>
        </row>
        <row r="9">
          <cell r="C9" t="str">
            <v>Laydown 4</v>
          </cell>
          <cell r="D9" t="str">
            <v/>
          </cell>
          <cell r="E9" t="str">
            <v/>
          </cell>
          <cell r="F9" t="str">
            <v/>
          </cell>
          <cell r="G9" t="str">
            <v/>
          </cell>
          <cell r="H9" t="str">
            <v/>
          </cell>
          <cell r="I9" t="str">
            <v/>
          </cell>
          <cell r="J9" t="str">
            <v/>
          </cell>
          <cell r="K9" t="str">
            <v/>
          </cell>
          <cell r="L9" t="str">
            <v/>
          </cell>
        </row>
        <row r="10">
          <cell r="C10" t="str">
            <v>Laydown 5</v>
          </cell>
          <cell r="D10" t="str">
            <v/>
          </cell>
          <cell r="E10" t="str">
            <v/>
          </cell>
          <cell r="F10" t="str">
            <v/>
          </cell>
          <cell r="G10" t="str">
            <v/>
          </cell>
          <cell r="H10" t="str">
            <v/>
          </cell>
          <cell r="I10" t="str">
            <v/>
          </cell>
          <cell r="J10" t="str">
            <v/>
          </cell>
          <cell r="K10" t="str">
            <v/>
          </cell>
          <cell r="L10" t="str">
            <v/>
          </cell>
        </row>
        <row r="11">
          <cell r="C11" t="str">
            <v>Avg.</v>
          </cell>
          <cell r="D11" t="e">
            <v>#DIV/0!</v>
          </cell>
          <cell r="E11" t="e">
            <v>#DIV/0!</v>
          </cell>
          <cell r="F11" t="e">
            <v>#DIV/0!</v>
          </cell>
          <cell r="G11" t="e">
            <v>#DIV/0!</v>
          </cell>
          <cell r="H11" t="e">
            <v>#DIV/0!</v>
          </cell>
          <cell r="I11" t="e">
            <v>#DIV/0!</v>
          </cell>
          <cell r="J11" t="e">
            <v>#DIV/0!</v>
          </cell>
          <cell r="K11" t="e">
            <v>#DIV/0!</v>
          </cell>
          <cell r="L11" t="e">
            <v>#DIV/0!</v>
          </cell>
        </row>
        <row r="12">
          <cell r="C12" t="str">
            <v>STD</v>
          </cell>
          <cell r="D12" t="e">
            <v>#DIV/0!</v>
          </cell>
          <cell r="E12" t="e">
            <v>#DIV/0!</v>
          </cell>
          <cell r="F12" t="e">
            <v>#DIV/0!</v>
          </cell>
          <cell r="G12" t="e">
            <v>#DIV/0!</v>
          </cell>
          <cell r="H12" t="e">
            <v>#DIV/0!</v>
          </cell>
          <cell r="I12" t="e">
            <v>#DIV/0!</v>
          </cell>
          <cell r="J12" t="e">
            <v>#DIV/0!</v>
          </cell>
          <cell r="K12" t="e">
            <v>#DIV/0!</v>
          </cell>
          <cell r="L12" t="e">
            <v>#DIV/0!</v>
          </cell>
        </row>
        <row r="13">
          <cell r="C13" t="str">
            <v>CV</v>
          </cell>
          <cell r="D13" t="e">
            <v>#DIV/0!</v>
          </cell>
          <cell r="E13" t="e">
            <v>#DIV/0!</v>
          </cell>
          <cell r="F13" t="e">
            <v>#DIV/0!</v>
          </cell>
          <cell r="G13" t="e">
            <v>#DIV/0!</v>
          </cell>
          <cell r="H13" t="e">
            <v>#DIV/0!</v>
          </cell>
          <cell r="I13" t="e">
            <v>#DIV/0!</v>
          </cell>
          <cell r="J13" t="e">
            <v>#DIV/0!</v>
          </cell>
          <cell r="K13" t="e">
            <v>#DIV/0!</v>
          </cell>
          <cell r="L13" t="e">
            <v>#DIV/0!</v>
          </cell>
        </row>
        <row r="15">
          <cell r="C15">
            <v>35960</v>
          </cell>
          <cell r="D15">
            <v>4.2833333333333341</v>
          </cell>
          <cell r="E15">
            <v>25.008333333333336</v>
          </cell>
          <cell r="F15">
            <v>26.358333333333334</v>
          </cell>
          <cell r="G15">
            <v>81.424999999999997</v>
          </cell>
          <cell r="H15">
            <v>9.8833333333333329</v>
          </cell>
          <cell r="I15">
            <v>3.8583333333333329</v>
          </cell>
          <cell r="J15">
            <v>1810.25</v>
          </cell>
          <cell r="K15">
            <v>61.541666666666664</v>
          </cell>
          <cell r="L15">
            <v>9.0416666666666661</v>
          </cell>
        </row>
        <row r="16">
          <cell r="C16">
            <v>35959</v>
          </cell>
          <cell r="D16">
            <v>4.3125</v>
          </cell>
          <cell r="E16">
            <v>25.212499999999999</v>
          </cell>
          <cell r="F16">
            <v>26.324999999999999</v>
          </cell>
          <cell r="G16">
            <v>81.2</v>
          </cell>
          <cell r="H16">
            <v>10.1625</v>
          </cell>
          <cell r="I16">
            <v>3.8250000000000002</v>
          </cell>
          <cell r="J16">
            <v>1801.25</v>
          </cell>
          <cell r="K16">
            <v>61.825000000000003</v>
          </cell>
          <cell r="L16">
            <v>9.3000000000000007</v>
          </cell>
        </row>
        <row r="17">
          <cell r="C17">
            <v>35958</v>
          </cell>
          <cell r="D17">
            <v>4.3</v>
          </cell>
          <cell r="E17">
            <v>25.5</v>
          </cell>
          <cell r="F17">
            <v>26.466666666666669</v>
          </cell>
          <cell r="G17">
            <v>81.25</v>
          </cell>
          <cell r="H17">
            <v>10.008333333333333</v>
          </cell>
          <cell r="I17">
            <v>3.9666666666666663</v>
          </cell>
          <cell r="J17">
            <v>1825.6666666666667</v>
          </cell>
          <cell r="K17">
            <v>62.633333333333326</v>
          </cell>
          <cell r="L17">
            <v>9.1750000000000007</v>
          </cell>
        </row>
        <row r="18">
          <cell r="C18">
            <v>35957</v>
          </cell>
          <cell r="D18">
            <v>4.3125</v>
          </cell>
          <cell r="E18">
            <v>25.612500000000001</v>
          </cell>
          <cell r="F18">
            <v>26.5</v>
          </cell>
          <cell r="G18">
            <v>81.424999999999997</v>
          </cell>
          <cell r="H18">
            <v>9.85</v>
          </cell>
          <cell r="I18">
            <v>3.7625000000000002</v>
          </cell>
          <cell r="J18">
            <v>1817.875</v>
          </cell>
          <cell r="K18">
            <v>62.325000000000003</v>
          </cell>
          <cell r="L18">
            <v>9.2624999999999993</v>
          </cell>
        </row>
        <row r="19">
          <cell r="C19">
            <v>35956</v>
          </cell>
          <cell r="D19">
            <v>4.4000000000000004</v>
          </cell>
          <cell r="E19">
            <v>25.6875</v>
          </cell>
          <cell r="F19">
            <v>26.375</v>
          </cell>
          <cell r="G19">
            <v>81.462500000000006</v>
          </cell>
          <cell r="H19">
            <v>9.85</v>
          </cell>
          <cell r="I19">
            <v>3.6625000000000001</v>
          </cell>
          <cell r="J19">
            <v>1799.75</v>
          </cell>
          <cell r="K19">
            <v>61.912500000000001</v>
          </cell>
          <cell r="L19">
            <v>9.35</v>
          </cell>
        </row>
        <row r="20">
          <cell r="C20">
            <v>35955</v>
          </cell>
          <cell r="D20">
            <v>4.4000000000000004</v>
          </cell>
          <cell r="E20">
            <v>25.6875</v>
          </cell>
          <cell r="F20">
            <v>26.375</v>
          </cell>
          <cell r="G20">
            <v>81.462500000000006</v>
          </cell>
          <cell r="H20">
            <v>9.85</v>
          </cell>
          <cell r="I20">
            <v>3.6625000000000001</v>
          </cell>
          <cell r="J20">
            <v>1799.75</v>
          </cell>
          <cell r="K20">
            <v>61.912500000000001</v>
          </cell>
          <cell r="L20">
            <v>9.35</v>
          </cell>
        </row>
        <row r="23">
          <cell r="C23" t="str">
            <v>O/E Mix</v>
          </cell>
          <cell r="D23" t="str">
            <v>Mic.</v>
          </cell>
          <cell r="E23" t="str">
            <v>Str.</v>
          </cell>
          <cell r="F23" t="str">
            <v>Len.</v>
          </cell>
          <cell r="G23" t="str">
            <v>Unif.</v>
          </cell>
          <cell r="H23" t="str">
            <v>SFI</v>
          </cell>
          <cell r="I23" t="str">
            <v>Elong.</v>
          </cell>
          <cell r="J23" t="str">
            <v>CSP</v>
          </cell>
          <cell r="K23" t="str">
            <v>Rd.</v>
          </cell>
          <cell r="L23" t="str">
            <v>+b</v>
          </cell>
        </row>
        <row r="24">
          <cell r="C24" t="str">
            <v>Laydown 1</v>
          </cell>
          <cell r="D24">
            <v>4.1999999999999993</v>
          </cell>
          <cell r="E24">
            <v>25.15</v>
          </cell>
          <cell r="F24">
            <v>26.225000000000001</v>
          </cell>
          <cell r="G24">
            <v>80.974999999999994</v>
          </cell>
          <cell r="H24">
            <v>10.424999999999999</v>
          </cell>
          <cell r="I24">
            <v>4</v>
          </cell>
          <cell r="J24">
            <v>1794</v>
          </cell>
          <cell r="K24">
            <v>61.1</v>
          </cell>
          <cell r="L24">
            <v>9.2750000000000004</v>
          </cell>
        </row>
        <row r="25">
          <cell r="C25" t="str">
            <v>Laydown 2</v>
          </cell>
          <cell r="D25">
            <v>4.125</v>
          </cell>
          <cell r="E25">
            <v>24.95</v>
          </cell>
          <cell r="F25">
            <v>26.225000000000001</v>
          </cell>
          <cell r="G25">
            <v>80.775000000000006</v>
          </cell>
          <cell r="H25">
            <v>10.725</v>
          </cell>
          <cell r="I25">
            <v>4.0250000000000004</v>
          </cell>
          <cell r="J25">
            <v>1792.25</v>
          </cell>
          <cell r="K25">
            <v>60.724999999999994</v>
          </cell>
          <cell r="L25">
            <v>9.125</v>
          </cell>
        </row>
        <row r="26">
          <cell r="C26" t="str">
            <v>Laydown 3</v>
          </cell>
          <cell r="D26" t="str">
            <v/>
          </cell>
          <cell r="E26" t="str">
            <v/>
          </cell>
          <cell r="F26" t="str">
            <v/>
          </cell>
          <cell r="G26" t="str">
            <v/>
          </cell>
          <cell r="H26" t="str">
            <v/>
          </cell>
          <cell r="I26" t="str">
            <v/>
          </cell>
          <cell r="J26" t="str">
            <v/>
          </cell>
          <cell r="K26" t="str">
            <v/>
          </cell>
          <cell r="L26" t="str">
            <v/>
          </cell>
        </row>
        <row r="27">
          <cell r="C27" t="str">
            <v>Laydown 4</v>
          </cell>
          <cell r="D27" t="str">
            <v/>
          </cell>
          <cell r="E27" t="str">
            <v/>
          </cell>
          <cell r="F27" t="str">
            <v/>
          </cell>
          <cell r="G27" t="str">
            <v/>
          </cell>
          <cell r="H27" t="str">
            <v/>
          </cell>
          <cell r="I27" t="str">
            <v/>
          </cell>
          <cell r="J27" t="str">
            <v/>
          </cell>
          <cell r="K27" t="str">
            <v/>
          </cell>
          <cell r="L27" t="str">
            <v/>
          </cell>
        </row>
        <row r="28">
          <cell r="C28" t="str">
            <v>Avg.</v>
          </cell>
          <cell r="D28">
            <v>4.1624999999999996</v>
          </cell>
          <cell r="E28">
            <v>25.049999999999997</v>
          </cell>
          <cell r="F28">
            <v>26.225000000000001</v>
          </cell>
          <cell r="G28">
            <v>80.875</v>
          </cell>
          <cell r="H28">
            <v>10.574999999999999</v>
          </cell>
          <cell r="I28">
            <v>4.0125000000000002</v>
          </cell>
          <cell r="J28">
            <v>1793.125</v>
          </cell>
          <cell r="K28">
            <v>60.912499999999994</v>
          </cell>
          <cell r="L28">
            <v>9.1999999999999993</v>
          </cell>
        </row>
        <row r="29">
          <cell r="C29" t="str">
            <v>STD</v>
          </cell>
          <cell r="D29">
            <v>5.3033008588966951E-2</v>
          </cell>
          <cell r="E29">
            <v>0.14142135623804908</v>
          </cell>
          <cell r="F29">
            <v>0</v>
          </cell>
          <cell r="G29">
            <v>0.14142135623885296</v>
          </cell>
          <cell r="H29">
            <v>0.21213203435593478</v>
          </cell>
          <cell r="I29">
            <v>1.7677669529655649E-2</v>
          </cell>
          <cell r="J29">
            <v>1.2374368670764582</v>
          </cell>
          <cell r="K29">
            <v>0.26516504294667026</v>
          </cell>
          <cell r="L29">
            <v>0.10606601717806788</v>
          </cell>
        </row>
        <row r="30">
          <cell r="C30" t="str">
            <v>CV</v>
          </cell>
          <cell r="D30">
            <v>1.2740662724076146</v>
          </cell>
          <cell r="E30">
            <v>0.56455631232754133</v>
          </cell>
          <cell r="F30">
            <v>0</v>
          </cell>
          <cell r="G30">
            <v>0.17486411899703613</v>
          </cell>
          <cell r="H30">
            <v>2.0059766842168774</v>
          </cell>
          <cell r="I30">
            <v>0.44056497270169837</v>
          </cell>
          <cell r="J30">
            <v>6.9010072754351101E-2</v>
          </cell>
          <cell r="K30">
            <v>0.43532122790341932</v>
          </cell>
          <cell r="L30">
            <v>1.1528914910659553</v>
          </cell>
        </row>
        <row r="32">
          <cell r="C32">
            <v>35960</v>
          </cell>
          <cell r="D32">
            <v>4.2249999999999996</v>
          </cell>
          <cell r="E32">
            <v>24.7</v>
          </cell>
          <cell r="F32">
            <v>26.262499999999999</v>
          </cell>
          <cell r="G32">
            <v>80.924999999999997</v>
          </cell>
          <cell r="H32">
            <v>10.512499999999999</v>
          </cell>
          <cell r="I32">
            <v>3.8250000000000002</v>
          </cell>
          <cell r="J32">
            <v>1761.75</v>
          </cell>
          <cell r="K32">
            <v>59.85</v>
          </cell>
          <cell r="L32">
            <v>9.5500000000000007</v>
          </cell>
        </row>
        <row r="33">
          <cell r="C33">
            <v>35959</v>
          </cell>
          <cell r="D33">
            <v>4.0250000000000004</v>
          </cell>
          <cell r="E33">
            <v>25.162500000000001</v>
          </cell>
          <cell r="F33">
            <v>26.09375</v>
          </cell>
          <cell r="G33">
            <v>80.612499999999997</v>
          </cell>
          <cell r="H33">
            <v>11.012499999999999</v>
          </cell>
          <cell r="I33">
            <v>4.1025</v>
          </cell>
          <cell r="J33">
            <v>1797.375</v>
          </cell>
          <cell r="K33">
            <v>60.553750000000001</v>
          </cell>
          <cell r="L33">
            <v>9.125</v>
          </cell>
        </row>
        <row r="34">
          <cell r="C34">
            <v>35958</v>
          </cell>
          <cell r="D34">
            <v>4.0750000000000002</v>
          </cell>
          <cell r="E34">
            <v>24.824999999999999</v>
          </cell>
          <cell r="F34">
            <v>26.25</v>
          </cell>
          <cell r="G34">
            <v>80.625</v>
          </cell>
          <cell r="H34">
            <v>10.9</v>
          </cell>
          <cell r="I34">
            <v>4.0250000000000004</v>
          </cell>
          <cell r="J34">
            <v>1808.25</v>
          </cell>
          <cell r="K34">
            <v>61.8</v>
          </cell>
          <cell r="L34">
            <v>9.2249999999999996</v>
          </cell>
        </row>
        <row r="35">
          <cell r="C35">
            <v>35957</v>
          </cell>
          <cell r="D35" t="str">
            <v xml:space="preserve"> Cotton Not Demanded.</v>
          </cell>
        </row>
        <row r="36">
          <cell r="C36">
            <v>35956</v>
          </cell>
          <cell r="D36">
            <v>3.9750000000000001</v>
          </cell>
          <cell r="E36">
            <v>25.6</v>
          </cell>
          <cell r="F36">
            <v>26.537500000000001</v>
          </cell>
          <cell r="G36">
            <v>80.737499999999997</v>
          </cell>
          <cell r="H36">
            <v>10.612500000000001</v>
          </cell>
          <cell r="I36">
            <v>4.3499999999999996</v>
          </cell>
          <cell r="J36">
            <v>1867.25</v>
          </cell>
          <cell r="K36">
            <v>63.825000000000003</v>
          </cell>
          <cell r="L36">
            <v>9.3125</v>
          </cell>
        </row>
        <row r="37">
          <cell r="C37">
            <v>35955</v>
          </cell>
          <cell r="D37">
            <v>3.9750000000000001</v>
          </cell>
          <cell r="E37">
            <v>25.6</v>
          </cell>
          <cell r="F37">
            <v>26.537500000000001</v>
          </cell>
          <cell r="G37">
            <v>80.737499999999997</v>
          </cell>
          <cell r="H37">
            <v>10.612500000000001</v>
          </cell>
          <cell r="I37">
            <v>4.3499999999999996</v>
          </cell>
          <cell r="J37">
            <v>1867.25</v>
          </cell>
          <cell r="K37">
            <v>63.825000000000003</v>
          </cell>
          <cell r="L37">
            <v>9.3125</v>
          </cell>
        </row>
        <row r="40">
          <cell r="C40" t="str">
            <v>Sup.  FTL</v>
          </cell>
          <cell r="G40" t="str">
            <v>AM QA</v>
          </cell>
          <cell r="K40" t="str">
            <v>DM QA</v>
          </cell>
        </row>
        <row r="41">
          <cell r="C41" t="str">
            <v>( Imran Tasleem )</v>
          </cell>
          <cell r="G41" t="str">
            <v>( Muhammad Shakoor )</v>
          </cell>
          <cell r="K41" t="str">
            <v>( Rehan Yousaf )</v>
          </cell>
        </row>
      </sheetData>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onsolidated"/>
      <sheetName val="MSI"/>
      <sheetName val="LocalNGO"/>
      <sheetName val="Notes"/>
    </sheetNames>
    <sheetDataSet>
      <sheetData sheetId="0" refreshError="1">
        <row r="2">
          <cell r="A2" t="str">
            <v>You can write on any white cell. Enter the title of your project here.</v>
          </cell>
        </row>
      </sheetData>
      <sheetData sheetId="1" refreshError="1"/>
      <sheetData sheetId="2" refreshError="1"/>
      <sheetData sheetId="3" refreshError="1"/>
      <sheetData sheetId="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sheetName val="sale"/>
      <sheetName val="others"/>
      <sheetName val="INCOME 2004"/>
      <sheetName val="PUR&amp;SAL"/>
    </sheetNames>
    <sheetDataSet>
      <sheetData sheetId="0" refreshError="1"/>
      <sheetData sheetId="1" refreshError="1"/>
      <sheetData sheetId="2" refreshError="1"/>
      <sheetData sheetId="3" refreshError="1"/>
      <sheetData sheetId="4"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for Print"/>
      <sheetName val="P&amp;L for Print"/>
      <sheetName val="Notes for Print"/>
      <sheetName val="FAS for Print"/>
      <sheetName val="Cash Flow"/>
      <sheetName val="BS"/>
      <sheetName val="P&amp;L"/>
      <sheetName val="Notes"/>
      <sheetName val="Trial Balance"/>
      <sheetName val="Stock"/>
      <sheetName val="Ratios"/>
      <sheetName val="FAS 03-04"/>
      <sheetName val="Tax computation"/>
      <sheetName val="Tax Depreciation"/>
      <sheetName val="Weightwise Stock of F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
          <cell r="A1" t="str">
            <v>Account Code</v>
          </cell>
          <cell r="B1" t="str">
            <v>Account Name</v>
          </cell>
          <cell r="C1" t="str">
            <v>Debit Balance</v>
          </cell>
          <cell r="D1" t="str">
            <v>Credit Balance</v>
          </cell>
          <cell r="E1" t="str">
            <v>NetBalance</v>
          </cell>
        </row>
        <row r="2">
          <cell r="A2" t="str">
            <v>01-01-01-001</v>
          </cell>
          <cell r="B2" t="str">
            <v>ISSUED, SUBSCRIBED &amp; PAID-UP CAPITAL</v>
          </cell>
          <cell r="C2">
            <v>0</v>
          </cell>
          <cell r="D2">
            <v>22000000</v>
          </cell>
          <cell r="E2">
            <v>-22000000</v>
          </cell>
        </row>
        <row r="3">
          <cell r="A3" t="str">
            <v>02-05-01-001</v>
          </cell>
          <cell r="B3" t="str">
            <v>MASTER SANITARY FITTINGS INDUSTRIES LTD, GUJRANWALA</v>
          </cell>
          <cell r="C3">
            <v>0</v>
          </cell>
          <cell r="D3">
            <v>278023</v>
          </cell>
          <cell r="E3">
            <v>-278023</v>
          </cell>
        </row>
        <row r="4">
          <cell r="A4" t="str">
            <v>02-05-01-002</v>
          </cell>
          <cell r="B4" t="str">
            <v>KHALIFA PACKAGES, GUJRANWALA</v>
          </cell>
          <cell r="C4">
            <v>0</v>
          </cell>
          <cell r="D4">
            <v>0</v>
          </cell>
          <cell r="E4">
            <v>0</v>
          </cell>
        </row>
        <row r="5">
          <cell r="A5" t="str">
            <v>02-05-01-003</v>
          </cell>
          <cell r="B5" t="str">
            <v>NISAR ART PRESS, LAHORE</v>
          </cell>
          <cell r="C5">
            <v>0</v>
          </cell>
          <cell r="D5">
            <v>140469</v>
          </cell>
          <cell r="E5">
            <v>-140469</v>
          </cell>
        </row>
        <row r="6">
          <cell r="A6" t="str">
            <v>02-05-01-004</v>
          </cell>
          <cell r="B6" t="str">
            <v>GLASS &amp; PLYWOOD PAKISTAN, KARACHI</v>
          </cell>
          <cell r="C6">
            <v>0</v>
          </cell>
          <cell r="D6">
            <v>0</v>
          </cell>
          <cell r="E6">
            <v>0</v>
          </cell>
        </row>
        <row r="7">
          <cell r="A7" t="str">
            <v>02-05-01-005</v>
          </cell>
          <cell r="B7" t="str">
            <v>MONARCH SECURITY SERVICES (PVT) LTD, GUJRANWALA</v>
          </cell>
          <cell r="C7">
            <v>0</v>
          </cell>
          <cell r="D7">
            <v>21153</v>
          </cell>
          <cell r="E7">
            <v>-21153</v>
          </cell>
        </row>
        <row r="8">
          <cell r="A8" t="str">
            <v>02-05-01-006</v>
          </cell>
          <cell r="B8" t="str">
            <v>ASIM BROTHERS, GUJRANWALA</v>
          </cell>
          <cell r="C8">
            <v>0</v>
          </cell>
          <cell r="D8">
            <v>0</v>
          </cell>
          <cell r="E8">
            <v>0</v>
          </cell>
        </row>
        <row r="9">
          <cell r="A9" t="str">
            <v>02-05-01-007</v>
          </cell>
          <cell r="B9" t="str">
            <v>TCS (PVT) LTD, KARACHI</v>
          </cell>
          <cell r="C9">
            <v>0</v>
          </cell>
          <cell r="D9">
            <v>0</v>
          </cell>
          <cell r="E9">
            <v>0</v>
          </cell>
        </row>
        <row r="10">
          <cell r="A10" t="str">
            <v>02-05-01-008</v>
          </cell>
          <cell r="B10" t="str">
            <v>AL MUNAWAR PVC INDUSTRIES, GUJRANWALA</v>
          </cell>
          <cell r="C10">
            <v>0</v>
          </cell>
          <cell r="D10">
            <v>0</v>
          </cell>
          <cell r="E10">
            <v>0</v>
          </cell>
        </row>
        <row r="11">
          <cell r="A11" t="str">
            <v>02-05-01-009</v>
          </cell>
          <cell r="B11" t="str">
            <v>PLASTOCHEM CORPORATION, GUJRANWALA</v>
          </cell>
          <cell r="C11">
            <v>0</v>
          </cell>
          <cell r="D11">
            <v>0</v>
          </cell>
          <cell r="E11">
            <v>0</v>
          </cell>
        </row>
        <row r="12">
          <cell r="A12" t="str">
            <v>02-05-01-010</v>
          </cell>
          <cell r="B12" t="str">
            <v>ADIL POLYMERS, KARACHI</v>
          </cell>
          <cell r="C12">
            <v>0</v>
          </cell>
          <cell r="D12">
            <v>0</v>
          </cell>
          <cell r="E12">
            <v>0</v>
          </cell>
        </row>
        <row r="13">
          <cell r="A13" t="str">
            <v>02-05-01-011</v>
          </cell>
          <cell r="B13" t="str">
            <v>HOUSE HOLD PRODUCTS PAKISTAN (PVT) LTD, KARACHI</v>
          </cell>
          <cell r="C13">
            <v>0</v>
          </cell>
          <cell r="D13">
            <v>450000</v>
          </cell>
          <cell r="E13">
            <v>-450000</v>
          </cell>
        </row>
        <row r="14">
          <cell r="A14" t="str">
            <v>02-05-01-012</v>
          </cell>
          <cell r="B14" t="str">
            <v>AIRMAN EXPRESS SERVICES, GRW</v>
          </cell>
          <cell r="C14">
            <v>0</v>
          </cell>
          <cell r="D14">
            <v>0</v>
          </cell>
          <cell r="E14">
            <v>0</v>
          </cell>
        </row>
        <row r="15">
          <cell r="A15" t="str">
            <v>02-05-05-001</v>
          </cell>
          <cell r="B15" t="str">
            <v>SALES TAX PAYABLE</v>
          </cell>
          <cell r="C15">
            <v>0</v>
          </cell>
          <cell r="D15">
            <v>191743</v>
          </cell>
          <cell r="E15">
            <v>-191743</v>
          </cell>
        </row>
        <row r="16">
          <cell r="A16" t="str">
            <v>02-05-05-002</v>
          </cell>
          <cell r="B16" t="str">
            <v>WAGES &amp; SALARIES PAYABLE</v>
          </cell>
          <cell r="C16">
            <v>0</v>
          </cell>
          <cell r="D16">
            <v>0</v>
          </cell>
          <cell r="E16">
            <v>0</v>
          </cell>
        </row>
        <row r="17">
          <cell r="A17" t="str">
            <v>02-05-05-003</v>
          </cell>
          <cell r="B17" t="str">
            <v>SOCIAL SECURITY PAYABLE</v>
          </cell>
          <cell r="C17">
            <v>0</v>
          </cell>
          <cell r="D17">
            <v>21630</v>
          </cell>
          <cell r="E17">
            <v>-21630</v>
          </cell>
        </row>
        <row r="18">
          <cell r="A18" t="str">
            <v>02-05-05-004</v>
          </cell>
          <cell r="B18" t="str">
            <v>EOBI PAYABLE</v>
          </cell>
          <cell r="C18">
            <v>0</v>
          </cell>
          <cell r="D18">
            <v>17510</v>
          </cell>
          <cell r="E18">
            <v>-17510</v>
          </cell>
        </row>
        <row r="19">
          <cell r="A19" t="str">
            <v>02-05-05-005</v>
          </cell>
          <cell r="B19" t="str">
            <v>EDUCATION CESS PAYABLE</v>
          </cell>
          <cell r="C19">
            <v>0</v>
          </cell>
          <cell r="D19">
            <v>0</v>
          </cell>
          <cell r="E19">
            <v>0</v>
          </cell>
        </row>
        <row r="20">
          <cell r="A20" t="str">
            <v>02-05-05-006</v>
          </cell>
          <cell r="B20" t="str">
            <v>GAS BILL PAYABLE</v>
          </cell>
          <cell r="C20">
            <v>0</v>
          </cell>
          <cell r="D20">
            <v>106779</v>
          </cell>
          <cell r="E20">
            <v>-106779</v>
          </cell>
        </row>
        <row r="21">
          <cell r="A21" t="str">
            <v>02-05-05-008</v>
          </cell>
          <cell r="B21" t="str">
            <v>TELEPHONE BILL PAYABLE</v>
          </cell>
          <cell r="C21">
            <v>0</v>
          </cell>
          <cell r="D21">
            <v>23122</v>
          </cell>
          <cell r="E21">
            <v>-23122</v>
          </cell>
        </row>
        <row r="22">
          <cell r="A22" t="str">
            <v>02-05-05-010</v>
          </cell>
          <cell r="B22" t="str">
            <v>WORKER WELFARE FUND PAYABLE</v>
          </cell>
          <cell r="C22">
            <v>0</v>
          </cell>
          <cell r="D22">
            <v>0</v>
          </cell>
          <cell r="E22">
            <v>0</v>
          </cell>
        </row>
        <row r="23">
          <cell r="A23" t="str">
            <v>02-05-05-012</v>
          </cell>
          <cell r="B23" t="str">
            <v>POSTAGE-PAYABLE</v>
          </cell>
          <cell r="C23">
            <v>0</v>
          </cell>
          <cell r="D23">
            <v>0</v>
          </cell>
          <cell r="E23">
            <v>0</v>
          </cell>
        </row>
        <row r="24">
          <cell r="A24" t="str">
            <v>02-05-05-013</v>
          </cell>
          <cell r="B24" t="str">
            <v>RENT PAYABLE</v>
          </cell>
          <cell r="C24">
            <v>0</v>
          </cell>
          <cell r="D24">
            <v>0</v>
          </cell>
          <cell r="E24">
            <v>0</v>
          </cell>
        </row>
        <row r="25">
          <cell r="A25" t="str">
            <v>02-05-05-015</v>
          </cell>
          <cell r="B25" t="str">
            <v>OTHER PAYABLE</v>
          </cell>
          <cell r="C25">
            <v>0</v>
          </cell>
          <cell r="D25">
            <v>21741</v>
          </cell>
          <cell r="E25">
            <v>-21741</v>
          </cell>
        </row>
        <row r="26">
          <cell r="A26" t="str">
            <v>02-05-07-001</v>
          </cell>
          <cell r="B26" t="str">
            <v>INCOME TAX PAYABLE</v>
          </cell>
          <cell r="C26">
            <v>26586</v>
          </cell>
          <cell r="D26">
            <v>0</v>
          </cell>
          <cell r="E26">
            <v>26586</v>
          </cell>
        </row>
        <row r="27">
          <cell r="A27" t="str">
            <v>02-05-07-002</v>
          </cell>
          <cell r="B27" t="str">
            <v>TAX DEDUCTED AT SOURCE U/S 149</v>
          </cell>
          <cell r="C27">
            <v>0</v>
          </cell>
          <cell r="D27">
            <v>0</v>
          </cell>
          <cell r="E27">
            <v>0</v>
          </cell>
        </row>
        <row r="28">
          <cell r="A28" t="str">
            <v>02-05-07-003</v>
          </cell>
          <cell r="B28" t="str">
            <v>TAX DEDUCTED AT SOURCE U/S 153</v>
          </cell>
          <cell r="C28">
            <v>0</v>
          </cell>
          <cell r="D28">
            <v>1113</v>
          </cell>
          <cell r="E28">
            <v>-57988</v>
          </cell>
        </row>
        <row r="29">
          <cell r="A29" t="str">
            <v>02-05-07-004</v>
          </cell>
          <cell r="B29" t="str">
            <v>TAX DEDUCTED AT SOURCE U/S 155</v>
          </cell>
          <cell r="C29">
            <v>0</v>
          </cell>
          <cell r="D29">
            <v>0</v>
          </cell>
          <cell r="E29">
            <v>0</v>
          </cell>
        </row>
        <row r="30">
          <cell r="A30" t="str">
            <v>03-01-03-001</v>
          </cell>
          <cell r="B30" t="str">
            <v>PLANT &amp; MACHINERY FACTORY</v>
          </cell>
          <cell r="C30">
            <v>4221196</v>
          </cell>
          <cell r="D30">
            <v>0</v>
          </cell>
          <cell r="E30">
            <v>4221196</v>
          </cell>
        </row>
        <row r="31">
          <cell r="A31" t="str">
            <v>03-01-03-002</v>
          </cell>
          <cell r="B31" t="str">
            <v>PLANT &amp; MACHINERY WORKSHOP</v>
          </cell>
          <cell r="C31">
            <v>1476000</v>
          </cell>
          <cell r="D31">
            <v>0</v>
          </cell>
          <cell r="E31">
            <v>1476000</v>
          </cell>
        </row>
        <row r="32">
          <cell r="A32" t="str">
            <v>03-01-03-003</v>
          </cell>
          <cell r="B32" t="str">
            <v>PLANT &amp; MACHINERY THERMOPORE</v>
          </cell>
          <cell r="C32">
            <v>1281078</v>
          </cell>
          <cell r="D32">
            <v>0</v>
          </cell>
          <cell r="E32">
            <v>1281078</v>
          </cell>
        </row>
        <row r="33">
          <cell r="A33" t="str">
            <v>03-01-04-001</v>
          </cell>
          <cell r="B33" t="str">
            <v>TELEPHONE EXCHANGE</v>
          </cell>
          <cell r="C33">
            <v>32805</v>
          </cell>
          <cell r="D33">
            <v>0</v>
          </cell>
          <cell r="E33">
            <v>32805</v>
          </cell>
        </row>
        <row r="34">
          <cell r="A34" t="str">
            <v>03-01-04-002</v>
          </cell>
          <cell r="B34" t="str">
            <v>ELECTRIC FITTINGS</v>
          </cell>
          <cell r="C34">
            <v>121936</v>
          </cell>
          <cell r="D34">
            <v>0</v>
          </cell>
          <cell r="E34">
            <v>121936</v>
          </cell>
        </row>
        <row r="35">
          <cell r="A35" t="str">
            <v>03-01-04-003</v>
          </cell>
          <cell r="B35" t="str">
            <v>WATER SUPPLY FITTINGS</v>
          </cell>
          <cell r="C35">
            <v>91446</v>
          </cell>
          <cell r="D35">
            <v>0</v>
          </cell>
          <cell r="E35">
            <v>91446</v>
          </cell>
        </row>
        <row r="36">
          <cell r="A36" t="str">
            <v>03-01-04-004</v>
          </cell>
          <cell r="B36" t="str">
            <v>ELECTRIC WATER COOLERS</v>
          </cell>
          <cell r="C36">
            <v>32650</v>
          </cell>
          <cell r="D36">
            <v>0</v>
          </cell>
          <cell r="E36">
            <v>32650</v>
          </cell>
        </row>
        <row r="37">
          <cell r="A37" t="str">
            <v>03-01-04-005</v>
          </cell>
          <cell r="B37" t="str">
            <v>COMPUTERS &amp; PRINTERS</v>
          </cell>
          <cell r="C37">
            <v>66090</v>
          </cell>
          <cell r="D37">
            <v>0</v>
          </cell>
          <cell r="E37">
            <v>66090</v>
          </cell>
        </row>
        <row r="38">
          <cell r="A38" t="str">
            <v>03-01-05-001</v>
          </cell>
          <cell r="B38" t="str">
            <v>FURNITURE &amp; FIXTURE</v>
          </cell>
          <cell r="C38">
            <v>153790</v>
          </cell>
          <cell r="D38">
            <v>0</v>
          </cell>
          <cell r="E38">
            <v>153790</v>
          </cell>
        </row>
        <row r="39">
          <cell r="A39" t="str">
            <v>03-01-10-001</v>
          </cell>
          <cell r="B39" t="str">
            <v>TOYOTA COROLLA LXZ 8309</v>
          </cell>
          <cell r="C39">
            <v>804417</v>
          </cell>
          <cell r="D39">
            <v>0</v>
          </cell>
          <cell r="E39">
            <v>804417</v>
          </cell>
        </row>
        <row r="40">
          <cell r="A40" t="str">
            <v>03-01-10-002</v>
          </cell>
          <cell r="B40" t="str">
            <v>MOTOR CYCLE 8442</v>
          </cell>
          <cell r="C40">
            <v>16778</v>
          </cell>
          <cell r="D40">
            <v>0</v>
          </cell>
          <cell r="E40">
            <v>16778</v>
          </cell>
        </row>
        <row r="41">
          <cell r="A41" t="str">
            <v>03-01-10-003</v>
          </cell>
          <cell r="B41" t="str">
            <v>MOTOR CYCLE 1438</v>
          </cell>
          <cell r="C41">
            <v>17203</v>
          </cell>
          <cell r="D41">
            <v>0</v>
          </cell>
          <cell r="E41">
            <v>17203</v>
          </cell>
        </row>
        <row r="42">
          <cell r="A42" t="str">
            <v>03-01-10-004</v>
          </cell>
          <cell r="B42" t="str">
            <v>SUZUKI CULTUS GAQ 2212</v>
          </cell>
          <cell r="C42">
            <v>600000</v>
          </cell>
          <cell r="D42">
            <v>0</v>
          </cell>
          <cell r="E42">
            <v>610000</v>
          </cell>
        </row>
        <row r="43">
          <cell r="A43" t="str">
            <v>03-01-10-005</v>
          </cell>
          <cell r="B43" t="str">
            <v>MOTOR CYCLE 9215</v>
          </cell>
          <cell r="C43">
            <v>53325</v>
          </cell>
          <cell r="D43">
            <v>0</v>
          </cell>
          <cell r="E43">
            <v>53325</v>
          </cell>
        </row>
        <row r="44">
          <cell r="A44" t="str">
            <v>03-01-10-006</v>
          </cell>
          <cell r="B44" t="str">
            <v>SUZUKI CULTUS 8550</v>
          </cell>
          <cell r="C44">
            <v>600000</v>
          </cell>
          <cell r="D44">
            <v>0</v>
          </cell>
          <cell r="E44">
            <v>610000</v>
          </cell>
        </row>
        <row r="45">
          <cell r="A45" t="str">
            <v>03-01-10-007</v>
          </cell>
          <cell r="B45" t="str">
            <v>MOTOR CYCLE</v>
          </cell>
          <cell r="C45">
            <v>9437</v>
          </cell>
          <cell r="D45">
            <v>0</v>
          </cell>
          <cell r="E45">
            <v>9437</v>
          </cell>
        </row>
        <row r="46">
          <cell r="A46" t="str">
            <v>03-01-10-008</v>
          </cell>
          <cell r="B46" t="str">
            <v>DAIHATSU CUORE GAN 300</v>
          </cell>
          <cell r="C46">
            <v>425000</v>
          </cell>
          <cell r="D46">
            <v>0</v>
          </cell>
          <cell r="E46">
            <v>435000</v>
          </cell>
        </row>
        <row r="47">
          <cell r="A47" t="str">
            <v>03-01-30-001</v>
          </cell>
          <cell r="B47" t="str">
            <v>ARMS &amp; AMMUNITIONS</v>
          </cell>
          <cell r="C47">
            <v>24932</v>
          </cell>
          <cell r="D47">
            <v>0</v>
          </cell>
          <cell r="E47">
            <v>24932</v>
          </cell>
        </row>
        <row r="48">
          <cell r="A48" t="str">
            <v>03-01-30-005</v>
          </cell>
          <cell r="B48" t="str">
            <v>TOOLS &amp; EQUIPMENTS</v>
          </cell>
          <cell r="C48">
            <v>182099</v>
          </cell>
          <cell r="D48">
            <v>0</v>
          </cell>
          <cell r="E48">
            <v>182099</v>
          </cell>
        </row>
        <row r="49">
          <cell r="A49" t="str">
            <v>03-04-05-001</v>
          </cell>
          <cell r="B49" t="str">
            <v>PRELIMINARY EXPENSES</v>
          </cell>
          <cell r="C49">
            <v>300000</v>
          </cell>
          <cell r="D49">
            <v>0</v>
          </cell>
          <cell r="E49">
            <v>300000</v>
          </cell>
        </row>
        <row r="50">
          <cell r="A50" t="str">
            <v>03-10-01-001</v>
          </cell>
          <cell r="B50" t="str">
            <v>ABS</v>
          </cell>
          <cell r="C50">
            <v>5706715</v>
          </cell>
          <cell r="D50">
            <v>0</v>
          </cell>
          <cell r="E50">
            <v>5429248</v>
          </cell>
        </row>
        <row r="51">
          <cell r="A51" t="str">
            <v>03-10-01-002</v>
          </cell>
          <cell r="B51" t="str">
            <v>PVC</v>
          </cell>
          <cell r="C51">
            <v>315000</v>
          </cell>
          <cell r="D51">
            <v>0</v>
          </cell>
          <cell r="E51">
            <v>324312</v>
          </cell>
        </row>
        <row r="52">
          <cell r="A52" t="str">
            <v>03-10-01-003</v>
          </cell>
          <cell r="B52" t="str">
            <v>PPE</v>
          </cell>
          <cell r="C52">
            <v>129167</v>
          </cell>
          <cell r="D52">
            <v>0</v>
          </cell>
          <cell r="E52">
            <v>135306</v>
          </cell>
        </row>
        <row r="53">
          <cell r="A53" t="str">
            <v>03-10-01-004</v>
          </cell>
          <cell r="B53" t="str">
            <v>ACRYLIC</v>
          </cell>
          <cell r="C53">
            <v>329129</v>
          </cell>
          <cell r="D53">
            <v>0</v>
          </cell>
          <cell r="E53">
            <v>334614</v>
          </cell>
        </row>
        <row r="54">
          <cell r="A54" t="str">
            <v>03-10-01-005</v>
          </cell>
          <cell r="B54" t="str">
            <v>HI IMPACT</v>
          </cell>
          <cell r="C54">
            <v>0</v>
          </cell>
          <cell r="D54">
            <v>0</v>
          </cell>
          <cell r="E54">
            <v>5416</v>
          </cell>
        </row>
        <row r="55">
          <cell r="A55" t="str">
            <v>03-10-01-006</v>
          </cell>
          <cell r="B55" t="str">
            <v>THERMOPORE</v>
          </cell>
          <cell r="C55">
            <v>1104167</v>
          </cell>
          <cell r="D55">
            <v>0</v>
          </cell>
          <cell r="E55">
            <v>1355282</v>
          </cell>
        </row>
        <row r="56">
          <cell r="A56" t="str">
            <v>03-10-01-011</v>
          </cell>
          <cell r="B56" t="str">
            <v>LOOKING GLASS</v>
          </cell>
          <cell r="C56">
            <v>973489</v>
          </cell>
          <cell r="D56">
            <v>0</v>
          </cell>
          <cell r="E56">
            <v>973489</v>
          </cell>
        </row>
        <row r="57">
          <cell r="A57" t="str">
            <v>03-10-02-001</v>
          </cell>
          <cell r="B57" t="str">
            <v>WORK IN PROCESS</v>
          </cell>
          <cell r="C57">
            <v>8320850</v>
          </cell>
          <cell r="D57">
            <v>0</v>
          </cell>
          <cell r="E57">
            <v>8320850</v>
          </cell>
        </row>
        <row r="58">
          <cell r="A58" t="str">
            <v>03-10-03-001</v>
          </cell>
          <cell r="B58" t="str">
            <v>FINISHED GOODS</v>
          </cell>
          <cell r="C58">
            <v>759064</v>
          </cell>
          <cell r="D58">
            <v>0</v>
          </cell>
          <cell r="E58">
            <v>759064</v>
          </cell>
        </row>
        <row r="59">
          <cell r="A59" t="str">
            <v>03-10-04-001</v>
          </cell>
          <cell r="B59" t="str">
            <v>PACKING MATERIAL</v>
          </cell>
          <cell r="C59">
            <v>2056215</v>
          </cell>
          <cell r="D59">
            <v>0</v>
          </cell>
          <cell r="E59">
            <v>2056215</v>
          </cell>
        </row>
        <row r="60">
          <cell r="A60" t="str">
            <v>03-10-05-002</v>
          </cell>
          <cell r="B60" t="str">
            <v>PRODUCTION MATERIAL</v>
          </cell>
          <cell r="C60">
            <v>2312117</v>
          </cell>
          <cell r="D60">
            <v>0</v>
          </cell>
          <cell r="E60">
            <v>2312117</v>
          </cell>
        </row>
        <row r="61">
          <cell r="A61" t="str">
            <v>03-10-10-001</v>
          </cell>
          <cell r="B61" t="str">
            <v>MASTER SANITARY FITTINGS INDUSTRIES, GUJRANWALA</v>
          </cell>
          <cell r="C61">
            <v>321087</v>
          </cell>
          <cell r="D61">
            <v>0</v>
          </cell>
          <cell r="E61">
            <v>321087</v>
          </cell>
        </row>
        <row r="62">
          <cell r="A62" t="str">
            <v>03-10-10-002</v>
          </cell>
          <cell r="B62" t="str">
            <v>H. M SONS (PVT) LTD, LAHORE</v>
          </cell>
          <cell r="C62">
            <v>0</v>
          </cell>
          <cell r="D62">
            <v>0</v>
          </cell>
          <cell r="E62">
            <v>0</v>
          </cell>
        </row>
        <row r="63">
          <cell r="A63" t="str">
            <v>03-10-10-003</v>
          </cell>
          <cell r="B63" t="str">
            <v>MASTER TILES &amp; CERAMIC INDUSTRIES (LTD), GUJRANWALA</v>
          </cell>
          <cell r="C63">
            <v>125742</v>
          </cell>
          <cell r="D63">
            <v>0</v>
          </cell>
          <cell r="E63">
            <v>125742</v>
          </cell>
        </row>
        <row r="64">
          <cell r="A64" t="str">
            <v>03-10-10-004</v>
          </cell>
          <cell r="B64" t="str">
            <v>AL RAHIM TRADERS, LAHORE</v>
          </cell>
          <cell r="C64">
            <v>0</v>
          </cell>
          <cell r="D64">
            <v>0</v>
          </cell>
          <cell r="E64">
            <v>0</v>
          </cell>
        </row>
        <row r="65">
          <cell r="A65" t="str">
            <v>03-10-10-005</v>
          </cell>
          <cell r="B65" t="str">
            <v>AL SHARJAH TILES(1), GUJRANWALA</v>
          </cell>
          <cell r="C65">
            <v>0</v>
          </cell>
          <cell r="D65">
            <v>0</v>
          </cell>
          <cell r="E65">
            <v>0</v>
          </cell>
        </row>
        <row r="66">
          <cell r="A66" t="str">
            <v>03-10-10-006</v>
          </cell>
          <cell r="B66" t="str">
            <v>AL SHARJAH TILES(2), GUJRANWALA</v>
          </cell>
          <cell r="C66">
            <v>0</v>
          </cell>
          <cell r="D66">
            <v>0</v>
          </cell>
          <cell r="E66">
            <v>0</v>
          </cell>
        </row>
        <row r="67">
          <cell r="A67" t="str">
            <v>03-10-10-007</v>
          </cell>
          <cell r="B67" t="str">
            <v>AMIN &amp; SONS, D.G KHAN</v>
          </cell>
          <cell r="C67">
            <v>0</v>
          </cell>
          <cell r="D67">
            <v>0</v>
          </cell>
          <cell r="E67">
            <v>0</v>
          </cell>
        </row>
        <row r="68">
          <cell r="A68" t="str">
            <v>03-10-10-008</v>
          </cell>
          <cell r="B68" t="str">
            <v>ARIF &amp; CO, LAHORE</v>
          </cell>
          <cell r="C68">
            <v>0</v>
          </cell>
          <cell r="D68">
            <v>0</v>
          </cell>
          <cell r="E68">
            <v>0</v>
          </cell>
        </row>
        <row r="69">
          <cell r="A69" t="str">
            <v>03-10-10-010</v>
          </cell>
          <cell r="B69" t="str">
            <v>ASIA GLASS CENTRE, PESHAWAR</v>
          </cell>
          <cell r="C69">
            <v>0</v>
          </cell>
          <cell r="D69">
            <v>0</v>
          </cell>
          <cell r="E69">
            <v>0</v>
          </cell>
        </row>
        <row r="70">
          <cell r="A70" t="str">
            <v>03-10-10-011</v>
          </cell>
          <cell r="B70" t="str">
            <v>AFGHAN TILES STORE, PESHAWAR</v>
          </cell>
          <cell r="C70">
            <v>0</v>
          </cell>
          <cell r="D70">
            <v>0</v>
          </cell>
          <cell r="E70">
            <v>0</v>
          </cell>
        </row>
        <row r="71">
          <cell r="A71" t="str">
            <v>03-10-10-013</v>
          </cell>
          <cell r="B71" t="str">
            <v>BHUTTA SANITARY HOUSE, LAHORE</v>
          </cell>
          <cell r="C71">
            <v>0</v>
          </cell>
          <cell r="D71">
            <v>0</v>
          </cell>
          <cell r="E71">
            <v>0</v>
          </cell>
        </row>
        <row r="72">
          <cell r="A72" t="str">
            <v>03-10-10-016</v>
          </cell>
          <cell r="B72" t="str">
            <v>CHAUDHARY SONS, LAHORE</v>
          </cell>
          <cell r="C72">
            <v>0</v>
          </cell>
          <cell r="D72">
            <v>0</v>
          </cell>
          <cell r="E72">
            <v>0</v>
          </cell>
        </row>
        <row r="73">
          <cell r="A73" t="str">
            <v>03-10-10-017</v>
          </cell>
          <cell r="B73" t="str">
            <v>CITY SANITARY HOUSE, LAHORE</v>
          </cell>
          <cell r="C73">
            <v>0</v>
          </cell>
          <cell r="D73">
            <v>0</v>
          </cell>
          <cell r="E73">
            <v>0</v>
          </cell>
        </row>
        <row r="74">
          <cell r="A74" t="str">
            <v>03-10-10-018</v>
          </cell>
          <cell r="B74" t="str">
            <v>DECENT SANITARY STORE, SAHIWAL</v>
          </cell>
          <cell r="C74">
            <v>0</v>
          </cell>
          <cell r="D74">
            <v>0</v>
          </cell>
          <cell r="E74">
            <v>0</v>
          </cell>
        </row>
        <row r="75">
          <cell r="A75" t="str">
            <v>03-10-10-019</v>
          </cell>
          <cell r="B75" t="str">
            <v>DECENT SANITARY WARE, LAHORE</v>
          </cell>
          <cell r="C75">
            <v>0</v>
          </cell>
          <cell r="D75">
            <v>0</v>
          </cell>
          <cell r="E75">
            <v>0</v>
          </cell>
        </row>
        <row r="76">
          <cell r="A76" t="str">
            <v>03-10-10-020</v>
          </cell>
          <cell r="B76" t="str">
            <v>DECENT TRADERS, LAHORE</v>
          </cell>
          <cell r="C76">
            <v>0</v>
          </cell>
          <cell r="D76">
            <v>0</v>
          </cell>
          <cell r="E76">
            <v>0</v>
          </cell>
        </row>
        <row r="77">
          <cell r="A77" t="str">
            <v>03-10-10-021</v>
          </cell>
          <cell r="B77" t="str">
            <v>DELIGHT SANITARY STORE, FAISALABAD</v>
          </cell>
          <cell r="C77">
            <v>0</v>
          </cell>
          <cell r="D77">
            <v>0</v>
          </cell>
          <cell r="E77">
            <v>0</v>
          </cell>
        </row>
        <row r="78">
          <cell r="A78" t="str">
            <v>03-10-10-022</v>
          </cell>
          <cell r="B78" t="str">
            <v>DIAMOND SANITARY STORE, RAWALPINDI</v>
          </cell>
          <cell r="C78">
            <v>0</v>
          </cell>
          <cell r="D78">
            <v>0</v>
          </cell>
          <cell r="E78">
            <v>0</v>
          </cell>
        </row>
        <row r="79">
          <cell r="A79" t="str">
            <v>03-10-10-026</v>
          </cell>
          <cell r="B79" t="str">
            <v>EASTERN PIPE STORE, KARACHI</v>
          </cell>
          <cell r="C79">
            <v>0</v>
          </cell>
          <cell r="D79">
            <v>0</v>
          </cell>
          <cell r="E79">
            <v>0</v>
          </cell>
        </row>
        <row r="80">
          <cell r="A80" t="str">
            <v>03-10-10-027</v>
          </cell>
          <cell r="B80" t="str">
            <v>EASTERN SANITARY WARE, KARACHI</v>
          </cell>
          <cell r="C80">
            <v>0</v>
          </cell>
          <cell r="D80">
            <v>0</v>
          </cell>
          <cell r="E80">
            <v>0</v>
          </cell>
        </row>
        <row r="81">
          <cell r="A81" t="str">
            <v>03-10-10-029</v>
          </cell>
          <cell r="B81" t="str">
            <v>EDEN DEVELOPERS (PVT) LTD, LAHORE</v>
          </cell>
          <cell r="C81">
            <v>5461</v>
          </cell>
          <cell r="D81">
            <v>0</v>
          </cell>
          <cell r="E81">
            <v>5461</v>
          </cell>
        </row>
        <row r="82">
          <cell r="A82" t="str">
            <v>03-10-10-030</v>
          </cell>
          <cell r="B82" t="str">
            <v>EHSAN SONS, GUJRANWALA</v>
          </cell>
          <cell r="C82">
            <v>0</v>
          </cell>
          <cell r="D82">
            <v>0</v>
          </cell>
          <cell r="E82">
            <v>0</v>
          </cell>
        </row>
        <row r="83">
          <cell r="A83" t="str">
            <v>03-10-10-031</v>
          </cell>
          <cell r="B83" t="str">
            <v>EJAZ GLASS HOUSE, LAHORE</v>
          </cell>
          <cell r="C83">
            <v>0</v>
          </cell>
          <cell r="D83">
            <v>0</v>
          </cell>
          <cell r="E83">
            <v>0</v>
          </cell>
        </row>
        <row r="84">
          <cell r="A84" t="str">
            <v>03-10-10-032</v>
          </cell>
          <cell r="B84" t="str">
            <v>EXCELLENT TILES, KARACHI</v>
          </cell>
          <cell r="C84">
            <v>0</v>
          </cell>
          <cell r="D84">
            <v>0</v>
          </cell>
          <cell r="E84">
            <v>0</v>
          </cell>
        </row>
        <row r="85">
          <cell r="A85" t="str">
            <v>03-10-10-035</v>
          </cell>
          <cell r="B85" t="str">
            <v>FRIENDS SANITARY STORE, RAWALPINDI</v>
          </cell>
          <cell r="C85">
            <v>0</v>
          </cell>
          <cell r="D85">
            <v>0</v>
          </cell>
          <cell r="E85">
            <v>0</v>
          </cell>
        </row>
        <row r="86">
          <cell r="A86" t="str">
            <v>03-10-10-036</v>
          </cell>
          <cell r="B86" t="str">
            <v>FRIENDS SANITARY STORE, LAHORE</v>
          </cell>
          <cell r="C86">
            <v>0</v>
          </cell>
          <cell r="D86">
            <v>0</v>
          </cell>
          <cell r="E86">
            <v>0</v>
          </cell>
        </row>
        <row r="87">
          <cell r="A87" t="str">
            <v>03-10-10-037</v>
          </cell>
          <cell r="B87" t="str">
            <v>GHAZI CORPORATION, MULTAN</v>
          </cell>
          <cell r="C87">
            <v>0</v>
          </cell>
          <cell r="D87">
            <v>0</v>
          </cell>
          <cell r="E87">
            <v>0</v>
          </cell>
        </row>
        <row r="88">
          <cell r="A88" t="str">
            <v>03-10-10-038</v>
          </cell>
          <cell r="B88" t="str">
            <v>GLOBE TILES, KARACHI</v>
          </cell>
          <cell r="C88">
            <v>0</v>
          </cell>
          <cell r="D88">
            <v>0</v>
          </cell>
          <cell r="E88">
            <v>0</v>
          </cell>
        </row>
        <row r="89">
          <cell r="A89" t="str">
            <v>03-10-10-039</v>
          </cell>
          <cell r="B89" t="str">
            <v>HABIB SANITARY STORE, MULTAN</v>
          </cell>
          <cell r="C89">
            <v>0</v>
          </cell>
          <cell r="D89">
            <v>0</v>
          </cell>
          <cell r="E89">
            <v>0</v>
          </cell>
        </row>
        <row r="90">
          <cell r="A90" t="str">
            <v>03-10-10-040</v>
          </cell>
          <cell r="B90" t="str">
            <v>HAROON &amp; CO, PESHAWAR</v>
          </cell>
          <cell r="C90">
            <v>0</v>
          </cell>
          <cell r="D90">
            <v>0</v>
          </cell>
          <cell r="E90">
            <v>0</v>
          </cell>
        </row>
        <row r="91">
          <cell r="A91" t="str">
            <v>03-10-10-041</v>
          </cell>
          <cell r="B91" t="str">
            <v>HASSAN ALI BROTHERS, HYDERABAD</v>
          </cell>
          <cell r="C91">
            <v>0</v>
          </cell>
          <cell r="D91">
            <v>0</v>
          </cell>
          <cell r="E91">
            <v>0</v>
          </cell>
        </row>
        <row r="92">
          <cell r="A92" t="str">
            <v>03-10-10-042</v>
          </cell>
          <cell r="B92" t="str">
            <v>HOME OF SANITARY, RAWALPINDI</v>
          </cell>
          <cell r="C92">
            <v>0</v>
          </cell>
          <cell r="D92">
            <v>0</v>
          </cell>
          <cell r="E92">
            <v>0</v>
          </cell>
        </row>
        <row r="93">
          <cell r="A93" t="str">
            <v>03-10-10-043</v>
          </cell>
          <cell r="B93" t="str">
            <v>HOUSE OF SANITARY, KARACHI</v>
          </cell>
          <cell r="C93">
            <v>0</v>
          </cell>
          <cell r="D93">
            <v>0</v>
          </cell>
          <cell r="E93">
            <v>0</v>
          </cell>
        </row>
        <row r="94">
          <cell r="A94" t="str">
            <v>03-10-10-044</v>
          </cell>
          <cell r="B94" t="str">
            <v>IMRAN TRADERS, LAHORE</v>
          </cell>
          <cell r="C94">
            <v>0</v>
          </cell>
          <cell r="D94">
            <v>0</v>
          </cell>
          <cell r="E94">
            <v>0</v>
          </cell>
        </row>
        <row r="95">
          <cell r="A95" t="str">
            <v>03-10-10-048</v>
          </cell>
          <cell r="B95" t="str">
            <v>JAVEED SANITARY CENTRE, LAHORE</v>
          </cell>
          <cell r="C95">
            <v>0</v>
          </cell>
          <cell r="D95">
            <v>0</v>
          </cell>
          <cell r="E95">
            <v>0</v>
          </cell>
        </row>
        <row r="96">
          <cell r="A96" t="str">
            <v>03-10-10-049</v>
          </cell>
          <cell r="B96" t="str">
            <v>JUNAID SANITATION, LAHORE</v>
          </cell>
          <cell r="C96">
            <v>0</v>
          </cell>
          <cell r="D96">
            <v>0</v>
          </cell>
          <cell r="E96">
            <v>0</v>
          </cell>
        </row>
        <row r="97">
          <cell r="A97" t="str">
            <v>03-10-10-050</v>
          </cell>
          <cell r="B97" t="str">
            <v>KHALID TILES, LAHORE</v>
          </cell>
          <cell r="C97">
            <v>0</v>
          </cell>
          <cell r="D97">
            <v>0</v>
          </cell>
          <cell r="E97">
            <v>0</v>
          </cell>
        </row>
        <row r="98">
          <cell r="A98" t="str">
            <v>03-10-10-051</v>
          </cell>
          <cell r="B98" t="str">
            <v>KHAN SANITARY HOUSE, PESHAWAR</v>
          </cell>
          <cell r="C98">
            <v>0</v>
          </cell>
          <cell r="D98">
            <v>0</v>
          </cell>
          <cell r="E98">
            <v>0</v>
          </cell>
        </row>
        <row r="99">
          <cell r="A99" t="str">
            <v>03-10-10-052</v>
          </cell>
          <cell r="B99" t="str">
            <v>KHURRAM SANITARY STORE, LAHORE</v>
          </cell>
          <cell r="C99">
            <v>0</v>
          </cell>
          <cell r="D99">
            <v>0</v>
          </cell>
          <cell r="E99">
            <v>0</v>
          </cell>
        </row>
        <row r="100">
          <cell r="A100" t="str">
            <v>03-10-10-053</v>
          </cell>
          <cell r="B100" t="str">
            <v>KOHINOOR SANITARY STORE, LAHORE</v>
          </cell>
          <cell r="C100">
            <v>0</v>
          </cell>
          <cell r="D100">
            <v>0</v>
          </cell>
          <cell r="E100">
            <v>0</v>
          </cell>
        </row>
        <row r="101">
          <cell r="A101" t="str">
            <v>03-10-10-054</v>
          </cell>
          <cell r="B101" t="str">
            <v>M.I SANITARY STORE, LAHORE</v>
          </cell>
          <cell r="C101">
            <v>0</v>
          </cell>
          <cell r="D101">
            <v>0</v>
          </cell>
          <cell r="E101">
            <v>0</v>
          </cell>
        </row>
        <row r="102">
          <cell r="A102" t="str">
            <v>03-10-10-055</v>
          </cell>
          <cell r="B102" t="str">
            <v>M. ILYAS &amp; SONS, LAHORE</v>
          </cell>
          <cell r="C102">
            <v>0</v>
          </cell>
          <cell r="D102">
            <v>0</v>
          </cell>
          <cell r="E102">
            <v>0</v>
          </cell>
        </row>
        <row r="103">
          <cell r="A103" t="str">
            <v>03-10-10-056</v>
          </cell>
          <cell r="B103" t="str">
            <v>MACCAH SANITARY STORE, LAHORE</v>
          </cell>
          <cell r="C103">
            <v>0</v>
          </cell>
          <cell r="D103">
            <v>0</v>
          </cell>
          <cell r="E103">
            <v>0</v>
          </cell>
        </row>
        <row r="104">
          <cell r="A104" t="str">
            <v>03-10-10-057</v>
          </cell>
          <cell r="B104" t="str">
            <v>MAGOON SONS, LAHORE</v>
          </cell>
          <cell r="C104">
            <v>245618</v>
          </cell>
          <cell r="D104">
            <v>0</v>
          </cell>
          <cell r="E104">
            <v>245618</v>
          </cell>
        </row>
        <row r="105">
          <cell r="A105" t="str">
            <v>03-10-10-058</v>
          </cell>
          <cell r="B105" t="str">
            <v>MAGOON TRADERS, LAHORE</v>
          </cell>
          <cell r="C105">
            <v>234193</v>
          </cell>
          <cell r="D105">
            <v>0</v>
          </cell>
          <cell r="E105">
            <v>234193</v>
          </cell>
        </row>
        <row r="106">
          <cell r="A106" t="str">
            <v>03-10-10-059</v>
          </cell>
          <cell r="B106" t="str">
            <v>MAGOON TRADING COMPANY, LAHORE</v>
          </cell>
          <cell r="C106">
            <v>241860</v>
          </cell>
          <cell r="D106">
            <v>0</v>
          </cell>
          <cell r="E106">
            <v>241860</v>
          </cell>
        </row>
        <row r="107">
          <cell r="A107" t="str">
            <v>03-10-10-060</v>
          </cell>
          <cell r="B107" t="str">
            <v>MAJEED SANITARY STORE, ISLAMABAD</v>
          </cell>
          <cell r="C107">
            <v>0</v>
          </cell>
          <cell r="D107">
            <v>0</v>
          </cell>
          <cell r="E107">
            <v>0</v>
          </cell>
        </row>
        <row r="108">
          <cell r="A108" t="str">
            <v>03-10-10-062</v>
          </cell>
          <cell r="B108" t="str">
            <v>MASTER NAWAZ &amp; SONS, RAWALPINDI</v>
          </cell>
          <cell r="C108">
            <v>0</v>
          </cell>
          <cell r="D108">
            <v>0</v>
          </cell>
          <cell r="E108">
            <v>0</v>
          </cell>
        </row>
        <row r="109">
          <cell r="A109" t="str">
            <v>03-10-10-063</v>
          </cell>
          <cell r="B109" t="str">
            <v>MASTER SANITARY STORE, SAHIWAL</v>
          </cell>
          <cell r="C109">
            <v>0</v>
          </cell>
          <cell r="D109">
            <v>0</v>
          </cell>
          <cell r="E109">
            <v>0</v>
          </cell>
        </row>
        <row r="110">
          <cell r="A110" t="str">
            <v>03-10-10-064</v>
          </cell>
          <cell r="B110" t="str">
            <v>MEHBOOB SANITARY, SARGODHA</v>
          </cell>
          <cell r="C110">
            <v>0</v>
          </cell>
          <cell r="D110">
            <v>0</v>
          </cell>
          <cell r="E110">
            <v>0</v>
          </cell>
        </row>
        <row r="111">
          <cell r="A111" t="str">
            <v>03-10-10-065</v>
          </cell>
          <cell r="B111" t="str">
            <v>MEHMOOD SONS &amp; CO, LAHORE</v>
          </cell>
          <cell r="C111">
            <v>0</v>
          </cell>
          <cell r="D111">
            <v>0</v>
          </cell>
          <cell r="E111">
            <v>0</v>
          </cell>
        </row>
        <row r="112">
          <cell r="A112" t="str">
            <v>03-10-10-066</v>
          </cell>
          <cell r="B112" t="str">
            <v>MIAN SONS, LAHORE</v>
          </cell>
          <cell r="C112">
            <v>0</v>
          </cell>
          <cell r="D112">
            <v>0</v>
          </cell>
          <cell r="E112">
            <v>0</v>
          </cell>
        </row>
        <row r="113">
          <cell r="A113" t="str">
            <v>03-10-10-067</v>
          </cell>
          <cell r="B113" t="str">
            <v>MODERN SANITARY STORE, FAISALABAD</v>
          </cell>
          <cell r="C113">
            <v>0</v>
          </cell>
          <cell r="D113">
            <v>0</v>
          </cell>
          <cell r="E113">
            <v>0</v>
          </cell>
        </row>
        <row r="114">
          <cell r="A114" t="str">
            <v>03-10-10-068</v>
          </cell>
          <cell r="B114" t="str">
            <v>MOIZ ASGHAR ALI, KARACHI</v>
          </cell>
          <cell r="C114">
            <v>0</v>
          </cell>
          <cell r="D114">
            <v>0</v>
          </cell>
          <cell r="E114">
            <v>0</v>
          </cell>
        </row>
        <row r="115">
          <cell r="A115" t="str">
            <v>03-10-10-069</v>
          </cell>
          <cell r="B115" t="str">
            <v>MUGHAL SANITARY, LAHORE</v>
          </cell>
          <cell r="C115">
            <v>0</v>
          </cell>
          <cell r="D115">
            <v>0</v>
          </cell>
          <cell r="E115">
            <v>0</v>
          </cell>
        </row>
        <row r="116">
          <cell r="A116" t="str">
            <v>03-10-10-070</v>
          </cell>
          <cell r="B116" t="str">
            <v>MUNIR &amp; CO, RAWALPINDI</v>
          </cell>
          <cell r="C116">
            <v>0</v>
          </cell>
          <cell r="D116">
            <v>0</v>
          </cell>
          <cell r="E116">
            <v>0</v>
          </cell>
        </row>
        <row r="117">
          <cell r="A117" t="str">
            <v>03-10-10-071</v>
          </cell>
          <cell r="B117" t="str">
            <v>N. A. MUKHTAR, SUKKHUR</v>
          </cell>
          <cell r="C117">
            <v>0</v>
          </cell>
          <cell r="D117">
            <v>0</v>
          </cell>
          <cell r="E117">
            <v>0</v>
          </cell>
        </row>
        <row r="118">
          <cell r="A118" t="str">
            <v>03-10-10-077</v>
          </cell>
          <cell r="B118" t="str">
            <v>NEW PRIME GLASS HOUSE, HYDERABAD</v>
          </cell>
          <cell r="C118">
            <v>0</v>
          </cell>
          <cell r="D118">
            <v>0</v>
          </cell>
          <cell r="E118">
            <v>0</v>
          </cell>
        </row>
        <row r="119">
          <cell r="A119" t="str">
            <v>03-10-10-078</v>
          </cell>
          <cell r="B119" t="str">
            <v>NOOR SANITARY HOUSE, FAISALABAD</v>
          </cell>
          <cell r="C119">
            <v>0</v>
          </cell>
          <cell r="D119">
            <v>0</v>
          </cell>
          <cell r="E119">
            <v>0</v>
          </cell>
        </row>
        <row r="120">
          <cell r="A120" t="str">
            <v>03-10-10-081</v>
          </cell>
          <cell r="B120" t="str">
            <v>QURESHI SONS, LAHORE</v>
          </cell>
          <cell r="C120">
            <v>0</v>
          </cell>
          <cell r="D120">
            <v>0</v>
          </cell>
          <cell r="E120">
            <v>0</v>
          </cell>
        </row>
        <row r="121">
          <cell r="A121" t="str">
            <v>03-10-10-082</v>
          </cell>
          <cell r="B121" t="str">
            <v>RAMZAN &amp; SONS, QUETTA</v>
          </cell>
          <cell r="C121">
            <v>0</v>
          </cell>
          <cell r="D121">
            <v>0</v>
          </cell>
          <cell r="E121">
            <v>0</v>
          </cell>
        </row>
        <row r="122">
          <cell r="A122" t="str">
            <v>03-10-10-084</v>
          </cell>
          <cell r="B122" t="str">
            <v>ROSHAN SANITARY, KARACHI</v>
          </cell>
          <cell r="C122">
            <v>0</v>
          </cell>
          <cell r="D122">
            <v>0</v>
          </cell>
          <cell r="E122">
            <v>0</v>
          </cell>
        </row>
        <row r="123">
          <cell r="A123" t="str">
            <v>03-10-10-085</v>
          </cell>
          <cell r="B123" t="str">
            <v>ROYAL CERAMICS, LAHORE CANTT</v>
          </cell>
          <cell r="C123">
            <v>0</v>
          </cell>
          <cell r="D123">
            <v>0</v>
          </cell>
          <cell r="E123">
            <v>0</v>
          </cell>
        </row>
        <row r="124">
          <cell r="A124" t="str">
            <v>03-10-10-087</v>
          </cell>
          <cell r="B124" t="str">
            <v>SHAFIQ ENTERPRISES, MULTAN</v>
          </cell>
          <cell r="C124">
            <v>0</v>
          </cell>
          <cell r="D124">
            <v>0</v>
          </cell>
          <cell r="E124">
            <v>0</v>
          </cell>
        </row>
        <row r="125">
          <cell r="A125" t="str">
            <v>03-10-10-089</v>
          </cell>
          <cell r="B125" t="str">
            <v>SHAHZAD HAMMAD TRADERS, LAHORE</v>
          </cell>
          <cell r="C125">
            <v>0</v>
          </cell>
          <cell r="D125">
            <v>0</v>
          </cell>
          <cell r="E125">
            <v>0</v>
          </cell>
        </row>
        <row r="126">
          <cell r="A126" t="str">
            <v>03-10-10-092</v>
          </cell>
          <cell r="B126" t="str">
            <v>SUGHRA SHAFI HOSPITAL (SAHARA FOR LIFE), NAROWAL</v>
          </cell>
          <cell r="C126">
            <v>0</v>
          </cell>
          <cell r="D126">
            <v>0</v>
          </cell>
          <cell r="E126">
            <v>0</v>
          </cell>
        </row>
        <row r="127">
          <cell r="A127" t="str">
            <v>03-10-10-093</v>
          </cell>
          <cell r="B127" t="str">
            <v>SURAJ SANITARY STORE, MULTAN</v>
          </cell>
          <cell r="C127">
            <v>0</v>
          </cell>
          <cell r="D127">
            <v>0</v>
          </cell>
          <cell r="E127">
            <v>0</v>
          </cell>
        </row>
        <row r="128">
          <cell r="A128" t="str">
            <v>03-10-10-098</v>
          </cell>
          <cell r="B128" t="str">
            <v>WASEEM SANITARY STORE, LAHORE</v>
          </cell>
          <cell r="C128">
            <v>0</v>
          </cell>
          <cell r="D128">
            <v>0</v>
          </cell>
          <cell r="E128">
            <v>0</v>
          </cell>
        </row>
        <row r="129">
          <cell r="A129" t="str">
            <v>03-10-10-099</v>
          </cell>
          <cell r="B129" t="str">
            <v>ZOAIB ALI &amp; CO, HYDERABAD</v>
          </cell>
          <cell r="C129">
            <v>142604</v>
          </cell>
          <cell r="D129">
            <v>0</v>
          </cell>
          <cell r="E129">
            <v>142604</v>
          </cell>
        </row>
        <row r="130">
          <cell r="A130" t="str">
            <v>03-10-10-100</v>
          </cell>
          <cell r="B130" t="str">
            <v>FRIENDS CORPORATION, KARACHI</v>
          </cell>
          <cell r="C130">
            <v>0</v>
          </cell>
          <cell r="D130">
            <v>0</v>
          </cell>
          <cell r="E130">
            <v>0</v>
          </cell>
        </row>
        <row r="131">
          <cell r="A131" t="str">
            <v>03-10-10-101</v>
          </cell>
          <cell r="B131" t="str">
            <v>THREE STAR SANITARY STORE, LAHORE</v>
          </cell>
          <cell r="C131">
            <v>0</v>
          </cell>
          <cell r="D131">
            <v>0</v>
          </cell>
          <cell r="E131">
            <v>0</v>
          </cell>
        </row>
        <row r="132">
          <cell r="A132" t="str">
            <v>03-10-10-102</v>
          </cell>
          <cell r="B132" t="str">
            <v>AMMAD TILES CENTRE, LAHORE</v>
          </cell>
          <cell r="C132">
            <v>0</v>
          </cell>
          <cell r="D132">
            <v>0</v>
          </cell>
          <cell r="E132">
            <v>0</v>
          </cell>
        </row>
        <row r="133">
          <cell r="A133" t="str">
            <v>03-10-10-103</v>
          </cell>
          <cell r="B133" t="str">
            <v>AMERICAN TILES HOUSE, SARGODHA</v>
          </cell>
          <cell r="C133">
            <v>0</v>
          </cell>
          <cell r="D133">
            <v>0</v>
          </cell>
          <cell r="E133">
            <v>0</v>
          </cell>
        </row>
        <row r="134">
          <cell r="A134" t="str">
            <v>03-10-10-104</v>
          </cell>
          <cell r="B134" t="str">
            <v>AMIR TILES CENTRE, MULTAN</v>
          </cell>
          <cell r="C134">
            <v>0</v>
          </cell>
          <cell r="D134">
            <v>0</v>
          </cell>
          <cell r="E134">
            <v>0</v>
          </cell>
        </row>
        <row r="135">
          <cell r="A135" t="str">
            <v>03-10-10-105</v>
          </cell>
          <cell r="B135" t="str">
            <v>BEST TILES CENTRE, MULTAN</v>
          </cell>
          <cell r="C135">
            <v>0</v>
          </cell>
          <cell r="D135">
            <v>0</v>
          </cell>
          <cell r="E135">
            <v>0</v>
          </cell>
        </row>
        <row r="136">
          <cell r="A136" t="str">
            <v>03-10-10-106</v>
          </cell>
          <cell r="B136" t="str">
            <v>BOMBAY TILES CENTRE, LAHORE</v>
          </cell>
          <cell r="C136">
            <v>0</v>
          </cell>
          <cell r="D136">
            <v>0</v>
          </cell>
          <cell r="E136">
            <v>0</v>
          </cell>
        </row>
        <row r="137">
          <cell r="A137" t="str">
            <v>03-10-10-107</v>
          </cell>
          <cell r="B137" t="str">
            <v>CLASS TILES HOUSE, FAISALABAD</v>
          </cell>
          <cell r="C137">
            <v>0</v>
          </cell>
          <cell r="D137">
            <v>0</v>
          </cell>
          <cell r="E137">
            <v>0</v>
          </cell>
        </row>
        <row r="138">
          <cell r="A138" t="str">
            <v>03-10-10-108</v>
          </cell>
          <cell r="B138" t="str">
            <v>WORLD CLASS TILES HOUSE, LAHORE</v>
          </cell>
          <cell r="C138">
            <v>0</v>
          </cell>
          <cell r="D138">
            <v>0</v>
          </cell>
          <cell r="E138">
            <v>0</v>
          </cell>
        </row>
        <row r="139">
          <cell r="A139" t="str">
            <v>03-10-10-109</v>
          </cell>
          <cell r="B139" t="str">
            <v>SITEX TILES HOUSE, KARACHI</v>
          </cell>
          <cell r="C139">
            <v>0</v>
          </cell>
          <cell r="D139">
            <v>0</v>
          </cell>
          <cell r="E139">
            <v>0</v>
          </cell>
        </row>
        <row r="140">
          <cell r="A140" t="str">
            <v>03-10-10-111</v>
          </cell>
          <cell r="B140" t="str">
            <v>PARWAZ TILES STORE, KARACHI</v>
          </cell>
          <cell r="C140">
            <v>0</v>
          </cell>
          <cell r="D140">
            <v>0</v>
          </cell>
          <cell r="E140">
            <v>0</v>
          </cell>
        </row>
        <row r="141">
          <cell r="A141" t="str">
            <v>03-10-10-112</v>
          </cell>
          <cell r="B141" t="str">
            <v>JINNAH CERAMIC CENTRE, KARACHI</v>
          </cell>
          <cell r="C141">
            <v>0</v>
          </cell>
          <cell r="D141">
            <v>0</v>
          </cell>
          <cell r="E141">
            <v>0</v>
          </cell>
        </row>
        <row r="142">
          <cell r="A142" t="str">
            <v>03-10-10-113</v>
          </cell>
          <cell r="B142" t="str">
            <v>NASEERUDDIN CONSTRUCTION COMPANY, KARACHI</v>
          </cell>
          <cell r="C142">
            <v>0</v>
          </cell>
          <cell r="D142">
            <v>0</v>
          </cell>
          <cell r="E142">
            <v>0</v>
          </cell>
        </row>
        <row r="143">
          <cell r="A143" t="str">
            <v>03-10-10-114</v>
          </cell>
          <cell r="B143" t="str">
            <v>PATEL FOUNDATION, KARACHI</v>
          </cell>
          <cell r="C143">
            <v>0</v>
          </cell>
          <cell r="D143">
            <v>0</v>
          </cell>
          <cell r="E143">
            <v>0</v>
          </cell>
        </row>
        <row r="144">
          <cell r="A144" t="str">
            <v>03-10-10-115</v>
          </cell>
          <cell r="B144" t="str">
            <v>AWAISIA ENTERPRISES, GUJRANWALA</v>
          </cell>
          <cell r="C144">
            <v>0</v>
          </cell>
          <cell r="D144">
            <v>0</v>
          </cell>
          <cell r="E144">
            <v>0</v>
          </cell>
        </row>
        <row r="145">
          <cell r="A145" t="str">
            <v>03-10-10-116</v>
          </cell>
          <cell r="B145" t="str">
            <v>ZAHOOR ASSOCIATE, MULTAN</v>
          </cell>
          <cell r="C145">
            <v>0</v>
          </cell>
          <cell r="D145">
            <v>0</v>
          </cell>
          <cell r="E145">
            <v>0</v>
          </cell>
        </row>
        <row r="146">
          <cell r="A146" t="str">
            <v>03-10-10-117</v>
          </cell>
          <cell r="B146" t="str">
            <v>AGA KHAN HOSPITAL &amp; MEDICAL COLLEGE, KARACHI</v>
          </cell>
          <cell r="C146">
            <v>2242</v>
          </cell>
          <cell r="D146">
            <v>0</v>
          </cell>
          <cell r="E146">
            <v>2242</v>
          </cell>
        </row>
        <row r="147">
          <cell r="A147" t="str">
            <v>03-10-11-001</v>
          </cell>
          <cell r="B147" t="str">
            <v>USMAN TARIQ SCRAPE DEALER, GUJRANWALA</v>
          </cell>
          <cell r="C147">
            <v>0</v>
          </cell>
          <cell r="D147">
            <v>0</v>
          </cell>
          <cell r="E147">
            <v>0</v>
          </cell>
        </row>
        <row r="148">
          <cell r="A148" t="str">
            <v>03-10-11-002</v>
          </cell>
          <cell r="B148" t="str">
            <v>ZAHID SARFRAZ, KAMOKEE, GUJRANWALA</v>
          </cell>
          <cell r="C148">
            <v>0</v>
          </cell>
          <cell r="D148">
            <v>0</v>
          </cell>
          <cell r="E148">
            <v>0</v>
          </cell>
        </row>
        <row r="149">
          <cell r="A149" t="str">
            <v>03-10-11-003</v>
          </cell>
          <cell r="B149" t="str">
            <v>ABDUL AZIZ, LAHORE</v>
          </cell>
          <cell r="C149">
            <v>0</v>
          </cell>
          <cell r="D149">
            <v>0</v>
          </cell>
          <cell r="E149">
            <v>0</v>
          </cell>
        </row>
        <row r="150">
          <cell r="A150" t="str">
            <v>03-10-15-001</v>
          </cell>
          <cell r="B150" t="str">
            <v>SALES TAX ADVANCE</v>
          </cell>
          <cell r="C150">
            <v>0</v>
          </cell>
          <cell r="D150">
            <v>0</v>
          </cell>
          <cell r="E150">
            <v>0</v>
          </cell>
        </row>
        <row r="151">
          <cell r="A151" t="str">
            <v>03-10-15-002</v>
          </cell>
          <cell r="B151" t="str">
            <v>WITHHOLD TAX ADVANCE U/S 153</v>
          </cell>
          <cell r="C151">
            <v>227729</v>
          </cell>
          <cell r="D151">
            <v>0</v>
          </cell>
          <cell r="E151">
            <v>227729</v>
          </cell>
        </row>
        <row r="152">
          <cell r="A152" t="str">
            <v>03-10-15-003</v>
          </cell>
          <cell r="B152" t="str">
            <v>ADVANCE AGAINST SALARY TO EMPLOYEES</v>
          </cell>
          <cell r="C152">
            <v>0</v>
          </cell>
          <cell r="D152">
            <v>0</v>
          </cell>
          <cell r="E152">
            <v>0</v>
          </cell>
        </row>
        <row r="153">
          <cell r="A153" t="str">
            <v>03-10-15-004</v>
          </cell>
          <cell r="B153" t="str">
            <v>RENT ADVANCE</v>
          </cell>
          <cell r="C153">
            <v>0</v>
          </cell>
          <cell r="D153">
            <v>0</v>
          </cell>
          <cell r="E153">
            <v>0</v>
          </cell>
        </row>
        <row r="154">
          <cell r="A154" t="str">
            <v>03-10-15-005</v>
          </cell>
          <cell r="B154" t="str">
            <v>WITHHOLD TAX ADVANCE U/S 235</v>
          </cell>
          <cell r="C154">
            <v>48000</v>
          </cell>
          <cell r="D154">
            <v>0</v>
          </cell>
          <cell r="E154">
            <v>48000</v>
          </cell>
        </row>
        <row r="155">
          <cell r="A155" t="str">
            <v>03-10-15-006</v>
          </cell>
          <cell r="B155" t="str">
            <v>WITHHOLD TAX ADVANCE U/S 236</v>
          </cell>
          <cell r="C155">
            <v>6101</v>
          </cell>
          <cell r="D155">
            <v>0</v>
          </cell>
          <cell r="E155">
            <v>6101</v>
          </cell>
        </row>
        <row r="156">
          <cell r="A156" t="str">
            <v>03-10-15-007</v>
          </cell>
          <cell r="B156" t="str">
            <v>SECURITY - ELECTRICITY</v>
          </cell>
          <cell r="C156">
            <v>55320</v>
          </cell>
          <cell r="D156">
            <v>0</v>
          </cell>
          <cell r="E156">
            <v>55320</v>
          </cell>
        </row>
        <row r="157">
          <cell r="A157" t="str">
            <v>03-10-15-008</v>
          </cell>
          <cell r="B157" t="str">
            <v>SECURITY - TELEPHONE</v>
          </cell>
          <cell r="C157">
            <v>16955</v>
          </cell>
          <cell r="D157">
            <v>0</v>
          </cell>
          <cell r="E157">
            <v>16955</v>
          </cell>
        </row>
        <row r="158">
          <cell r="A158" t="str">
            <v>03-10-15-009</v>
          </cell>
          <cell r="B158" t="str">
            <v>CENTRAL EXCISE DUTY ADVANCE</v>
          </cell>
          <cell r="C158">
            <v>41448</v>
          </cell>
          <cell r="D158">
            <v>0</v>
          </cell>
          <cell r="E158">
            <v>41448</v>
          </cell>
        </row>
        <row r="159">
          <cell r="A159" t="str">
            <v>03-10-15-010</v>
          </cell>
          <cell r="B159" t="str">
            <v>OTHER RECEIVABLES</v>
          </cell>
          <cell r="C159">
            <v>77755</v>
          </cell>
          <cell r="D159">
            <v>0</v>
          </cell>
          <cell r="E159">
            <v>77755</v>
          </cell>
        </row>
        <row r="160">
          <cell r="A160" t="str">
            <v>03-10-15-011</v>
          </cell>
          <cell r="B160" t="str">
            <v>SECURITY - SUI GAS</v>
          </cell>
          <cell r="C160">
            <v>153001</v>
          </cell>
          <cell r="D160">
            <v>0</v>
          </cell>
          <cell r="E160">
            <v>153001</v>
          </cell>
        </row>
        <row r="161">
          <cell r="A161" t="str">
            <v>03-10-15-012</v>
          </cell>
          <cell r="B161" t="str">
            <v>WITHHOLD TAX ADVANCE U/S 234</v>
          </cell>
          <cell r="C161">
            <v>2000</v>
          </cell>
          <cell r="D161">
            <v>0</v>
          </cell>
          <cell r="E161">
            <v>2000</v>
          </cell>
        </row>
        <row r="162">
          <cell r="A162" t="str">
            <v>03-10-15-013</v>
          </cell>
          <cell r="B162" t="str">
            <v>WITHHOLD TAX ADVANCE U/S 147</v>
          </cell>
          <cell r="C162">
            <v>350000</v>
          </cell>
          <cell r="D162">
            <v>0</v>
          </cell>
          <cell r="E162">
            <v>350000</v>
          </cell>
        </row>
        <row r="163">
          <cell r="A163" t="str">
            <v>03-10-15-031</v>
          </cell>
          <cell r="B163" t="str">
            <v>GHAZANFAR MAHMOOD &amp; CO, GUJRANWALA</v>
          </cell>
          <cell r="C163">
            <v>0</v>
          </cell>
          <cell r="D163">
            <v>0</v>
          </cell>
          <cell r="E163">
            <v>0</v>
          </cell>
        </row>
        <row r="164">
          <cell r="A164" t="str">
            <v>03-10-15-032</v>
          </cell>
          <cell r="B164" t="str">
            <v>SHEIKH MUHAMMAD AKBAR</v>
          </cell>
          <cell r="C164">
            <v>0</v>
          </cell>
          <cell r="D164">
            <v>0</v>
          </cell>
          <cell r="E164">
            <v>0</v>
          </cell>
        </row>
        <row r="165">
          <cell r="A165" t="str">
            <v>03-10-19-001</v>
          </cell>
          <cell r="B165" t="str">
            <v>ABL ZIA PLAZA A/C# 2037-5</v>
          </cell>
          <cell r="C165">
            <v>75135</v>
          </cell>
          <cell r="D165">
            <v>0</v>
          </cell>
          <cell r="E165">
            <v>75135</v>
          </cell>
        </row>
        <row r="166">
          <cell r="A166" t="str">
            <v>03-10-19-002</v>
          </cell>
          <cell r="B166" t="str">
            <v>BANK ALFALAH LTD A/C# 0100945</v>
          </cell>
          <cell r="C166">
            <v>0</v>
          </cell>
          <cell r="D166">
            <v>0</v>
          </cell>
          <cell r="E166">
            <v>0</v>
          </cell>
        </row>
        <row r="167">
          <cell r="A167" t="str">
            <v>03-10-19-003</v>
          </cell>
          <cell r="B167" t="str">
            <v>ABL ZIA PLAZA A/C# 651-3</v>
          </cell>
          <cell r="C167">
            <v>0</v>
          </cell>
          <cell r="D167">
            <v>0</v>
          </cell>
          <cell r="E167">
            <v>0</v>
          </cell>
        </row>
        <row r="168">
          <cell r="A168" t="str">
            <v>03-10-20-001</v>
          </cell>
          <cell r="B168" t="str">
            <v>CASH IN HAND</v>
          </cell>
          <cell r="C168">
            <v>671887</v>
          </cell>
          <cell r="D168">
            <v>0</v>
          </cell>
          <cell r="E168">
            <v>698762</v>
          </cell>
        </row>
        <row r="169">
          <cell r="A169" t="str">
            <v>04-03-02-001</v>
          </cell>
          <cell r="B169" t="str">
            <v>WAGES &amp; SALARIES WORKERS</v>
          </cell>
          <cell r="C169">
            <v>4064240</v>
          </cell>
          <cell r="D169">
            <v>0</v>
          </cell>
          <cell r="E169">
            <v>4064240</v>
          </cell>
        </row>
        <row r="170">
          <cell r="A170" t="str">
            <v>04-03-02-002</v>
          </cell>
          <cell r="B170" t="str">
            <v>SOCIAL SECURITY WORKERS</v>
          </cell>
          <cell r="C170">
            <v>228480</v>
          </cell>
          <cell r="D170">
            <v>0</v>
          </cell>
          <cell r="E170">
            <v>228480</v>
          </cell>
        </row>
        <row r="171">
          <cell r="A171" t="str">
            <v>04-03-02-003</v>
          </cell>
          <cell r="B171" t="str">
            <v>EOBI WORKERS</v>
          </cell>
          <cell r="C171">
            <v>163200</v>
          </cell>
          <cell r="D171">
            <v>0</v>
          </cell>
          <cell r="E171">
            <v>163200</v>
          </cell>
        </row>
        <row r="172">
          <cell r="A172" t="str">
            <v>04-03-02-005</v>
          </cell>
          <cell r="B172" t="str">
            <v>WAGES &amp; SALARIES - MONARCH SECURITY</v>
          </cell>
          <cell r="C172">
            <v>263176</v>
          </cell>
          <cell r="D172">
            <v>0</v>
          </cell>
          <cell r="E172">
            <v>263176</v>
          </cell>
        </row>
        <row r="173">
          <cell r="A173" t="str">
            <v>04-04-01-001</v>
          </cell>
          <cell r="B173" t="str">
            <v>GAS CHARGES # 51100000986</v>
          </cell>
          <cell r="C173">
            <v>1224066</v>
          </cell>
          <cell r="D173">
            <v>0</v>
          </cell>
          <cell r="E173">
            <v>1224066</v>
          </cell>
        </row>
        <row r="174">
          <cell r="A174" t="str">
            <v>04-04-01-002</v>
          </cell>
          <cell r="B174" t="str">
            <v>GAS CHARGES # 50202184905</v>
          </cell>
          <cell r="C174">
            <v>51187</v>
          </cell>
          <cell r="D174">
            <v>0</v>
          </cell>
          <cell r="E174">
            <v>51187</v>
          </cell>
        </row>
        <row r="175">
          <cell r="A175" t="str">
            <v>04-04-01-003</v>
          </cell>
          <cell r="B175" t="str">
            <v>ELECTRICITY CHARGES#00007006 U</v>
          </cell>
          <cell r="C175">
            <v>7465891</v>
          </cell>
          <cell r="D175">
            <v>0</v>
          </cell>
          <cell r="E175">
            <v>7465891</v>
          </cell>
        </row>
        <row r="176">
          <cell r="A176" t="str">
            <v>04-04-01-004</v>
          </cell>
          <cell r="B176" t="str">
            <v>ELECTRICITY CHARGES#00007603 U</v>
          </cell>
          <cell r="C176">
            <v>815833</v>
          </cell>
          <cell r="D176">
            <v>0</v>
          </cell>
          <cell r="E176">
            <v>815833</v>
          </cell>
        </row>
        <row r="177">
          <cell r="A177" t="str">
            <v>04-04-01-005</v>
          </cell>
          <cell r="B177" t="str">
            <v>REPAIR &amp; MAINTENANCE MACHINERY</v>
          </cell>
          <cell r="C177">
            <v>291285</v>
          </cell>
          <cell r="D177">
            <v>0</v>
          </cell>
          <cell r="E177">
            <v>291285</v>
          </cell>
        </row>
        <row r="178">
          <cell r="A178" t="str">
            <v>04-04-01-006</v>
          </cell>
          <cell r="B178" t="str">
            <v>REPAIR &amp; MAINTENANCE GENERATOR</v>
          </cell>
          <cell r="C178">
            <v>84855</v>
          </cell>
          <cell r="D178">
            <v>0</v>
          </cell>
          <cell r="E178">
            <v>84855</v>
          </cell>
        </row>
        <row r="179">
          <cell r="A179" t="str">
            <v>04-04-01-007</v>
          </cell>
          <cell r="B179" t="str">
            <v>OIL &amp; LUBRICANTS</v>
          </cell>
          <cell r="C179">
            <v>173719</v>
          </cell>
          <cell r="D179">
            <v>0</v>
          </cell>
          <cell r="E179">
            <v>173719</v>
          </cell>
        </row>
        <row r="180">
          <cell r="A180" t="str">
            <v>04-04-01-008</v>
          </cell>
          <cell r="B180" t="str">
            <v>WATER AND SANITATION CHARGES</v>
          </cell>
          <cell r="C180">
            <v>1260</v>
          </cell>
          <cell r="D180">
            <v>0</v>
          </cell>
          <cell r="E180">
            <v>1260</v>
          </cell>
        </row>
        <row r="181">
          <cell r="A181" t="str">
            <v>04-04-01-009</v>
          </cell>
          <cell r="B181" t="str">
            <v>RENT EXPENSES</v>
          </cell>
          <cell r="C181">
            <v>270000</v>
          </cell>
          <cell r="D181">
            <v>0</v>
          </cell>
          <cell r="E181">
            <v>270000</v>
          </cell>
        </row>
        <row r="182">
          <cell r="A182" t="str">
            <v>04-10-01-001</v>
          </cell>
          <cell r="B182" t="str">
            <v>DIRECTOR REMUNICATION</v>
          </cell>
          <cell r="C182">
            <v>756000</v>
          </cell>
          <cell r="D182">
            <v>0</v>
          </cell>
          <cell r="E182">
            <v>756000</v>
          </cell>
        </row>
        <row r="183">
          <cell r="A183" t="str">
            <v>04-10-02-001</v>
          </cell>
          <cell r="B183" t="str">
            <v>SALARIES &amp; WAGES STAFF</v>
          </cell>
          <cell r="C183">
            <v>1044480</v>
          </cell>
          <cell r="D183">
            <v>0</v>
          </cell>
          <cell r="E183">
            <v>1044480</v>
          </cell>
        </row>
        <row r="184">
          <cell r="A184" t="str">
            <v>04-10-02-002</v>
          </cell>
          <cell r="B184" t="str">
            <v>SOCIAL SECURITY STAFF</v>
          </cell>
          <cell r="C184">
            <v>27930</v>
          </cell>
          <cell r="D184">
            <v>0</v>
          </cell>
          <cell r="E184">
            <v>27930</v>
          </cell>
        </row>
        <row r="185">
          <cell r="A185" t="str">
            <v>04-10-02-003</v>
          </cell>
          <cell r="B185" t="str">
            <v>EOBI STAFF</v>
          </cell>
          <cell r="C185">
            <v>19630</v>
          </cell>
          <cell r="D185">
            <v>0</v>
          </cell>
          <cell r="E185">
            <v>19630</v>
          </cell>
        </row>
        <row r="186">
          <cell r="A186" t="str">
            <v>04-10-04-001</v>
          </cell>
          <cell r="B186" t="str">
            <v>TELEPHONE CHARGES 272774</v>
          </cell>
          <cell r="C186">
            <v>228154</v>
          </cell>
          <cell r="D186">
            <v>0</v>
          </cell>
          <cell r="E186">
            <v>228154</v>
          </cell>
        </row>
        <row r="187">
          <cell r="A187" t="str">
            <v>04-10-04-002</v>
          </cell>
          <cell r="B187" t="str">
            <v>TELEPHONE CHARGES 272780</v>
          </cell>
          <cell r="C187">
            <v>67099</v>
          </cell>
          <cell r="D187">
            <v>0</v>
          </cell>
          <cell r="E187">
            <v>67099</v>
          </cell>
        </row>
        <row r="188">
          <cell r="A188" t="str">
            <v>04-10-04-003</v>
          </cell>
          <cell r="B188" t="str">
            <v>TELEPHONE CHARGES 272781</v>
          </cell>
          <cell r="C188">
            <v>4706</v>
          </cell>
          <cell r="D188">
            <v>0</v>
          </cell>
          <cell r="E188">
            <v>4706</v>
          </cell>
        </row>
        <row r="189">
          <cell r="A189" t="str">
            <v>04-10-04-004</v>
          </cell>
          <cell r="B189" t="str">
            <v>TELEPHONE CHARGES 272782</v>
          </cell>
          <cell r="C189">
            <v>3314</v>
          </cell>
          <cell r="D189">
            <v>0</v>
          </cell>
          <cell r="E189">
            <v>3314</v>
          </cell>
        </row>
        <row r="190">
          <cell r="A190" t="str">
            <v>04-10-04-005</v>
          </cell>
          <cell r="B190" t="str">
            <v>TELEPHONE CHARGES 274775</v>
          </cell>
          <cell r="C190">
            <v>4035</v>
          </cell>
          <cell r="D190">
            <v>0</v>
          </cell>
          <cell r="E190">
            <v>4035</v>
          </cell>
        </row>
        <row r="191">
          <cell r="A191" t="str">
            <v>04-10-04-006</v>
          </cell>
          <cell r="B191" t="str">
            <v>TELEPHONE CHARGES 274776</v>
          </cell>
          <cell r="C191">
            <v>3961</v>
          </cell>
          <cell r="D191">
            <v>0</v>
          </cell>
          <cell r="E191">
            <v>3961</v>
          </cell>
        </row>
        <row r="192">
          <cell r="A192" t="str">
            <v>04-10-04-007</v>
          </cell>
          <cell r="B192" t="str">
            <v>POSTAGE EXPENSES</v>
          </cell>
          <cell r="C192">
            <v>61990</v>
          </cell>
          <cell r="D192">
            <v>0</v>
          </cell>
          <cell r="E192">
            <v>61990</v>
          </cell>
        </row>
        <row r="193">
          <cell r="A193" t="str">
            <v>04-10-04-008</v>
          </cell>
          <cell r="B193" t="str">
            <v>ENTERTAINMENT</v>
          </cell>
          <cell r="C193">
            <v>89661</v>
          </cell>
          <cell r="D193">
            <v>0</v>
          </cell>
          <cell r="E193">
            <v>89661</v>
          </cell>
        </row>
        <row r="194">
          <cell r="A194" t="str">
            <v>04-10-04-009</v>
          </cell>
          <cell r="B194" t="str">
            <v>PRINTING &amp; STATIONERY</v>
          </cell>
          <cell r="C194">
            <v>42034</v>
          </cell>
          <cell r="D194">
            <v>0</v>
          </cell>
          <cell r="E194">
            <v>42034</v>
          </cell>
        </row>
        <row r="195">
          <cell r="A195" t="str">
            <v>04-10-04-010</v>
          </cell>
          <cell r="B195" t="str">
            <v>VEHICLE RUNNING &amp; MAINTENANCE</v>
          </cell>
          <cell r="C195">
            <v>206528</v>
          </cell>
          <cell r="D195">
            <v>0</v>
          </cell>
          <cell r="E195">
            <v>206528</v>
          </cell>
        </row>
        <row r="196">
          <cell r="A196" t="str">
            <v>04-10-04-011</v>
          </cell>
          <cell r="B196" t="str">
            <v>MEDICAL EXPENSES</v>
          </cell>
          <cell r="C196">
            <v>25405</v>
          </cell>
          <cell r="D196">
            <v>0</v>
          </cell>
          <cell r="E196">
            <v>25405</v>
          </cell>
        </row>
        <row r="197">
          <cell r="A197" t="str">
            <v>04-10-04-012</v>
          </cell>
          <cell r="B197" t="str">
            <v>REPAIR &amp; MAINTENANCE</v>
          </cell>
          <cell r="C197">
            <v>144446</v>
          </cell>
          <cell r="D197">
            <v>0</v>
          </cell>
          <cell r="E197">
            <v>144446</v>
          </cell>
        </row>
        <row r="198">
          <cell r="A198" t="str">
            <v>04-10-04-013</v>
          </cell>
          <cell r="B198" t="str">
            <v>TRAVELLING &amp; CONVEYANCE</v>
          </cell>
          <cell r="C198">
            <v>93525</v>
          </cell>
          <cell r="D198">
            <v>0</v>
          </cell>
          <cell r="E198">
            <v>93525</v>
          </cell>
        </row>
        <row r="199">
          <cell r="A199" t="str">
            <v>04-10-04-014</v>
          </cell>
          <cell r="B199" t="str">
            <v>LEGAL &amp; PROFESSIONAL CHARGES</v>
          </cell>
          <cell r="C199">
            <v>61400</v>
          </cell>
          <cell r="D199">
            <v>0</v>
          </cell>
          <cell r="E199">
            <v>61400</v>
          </cell>
        </row>
        <row r="200">
          <cell r="A200" t="str">
            <v>04-10-04-015</v>
          </cell>
          <cell r="B200" t="str">
            <v>MISCELLANEOUS EXPENSES</v>
          </cell>
          <cell r="C200">
            <v>6521</v>
          </cell>
          <cell r="D200">
            <v>0</v>
          </cell>
          <cell r="E200">
            <v>6521</v>
          </cell>
        </row>
        <row r="201">
          <cell r="A201" t="str">
            <v>04-10-04-016</v>
          </cell>
          <cell r="B201" t="str">
            <v>FEE &amp; SUBSCRIPTION</v>
          </cell>
          <cell r="C201">
            <v>2000</v>
          </cell>
          <cell r="D201">
            <v>0</v>
          </cell>
          <cell r="E201">
            <v>2000</v>
          </cell>
        </row>
        <row r="202">
          <cell r="A202" t="str">
            <v>04-14-01-001</v>
          </cell>
          <cell r="B202" t="str">
            <v>BANK CHARGES</v>
          </cell>
          <cell r="C202">
            <v>6322</v>
          </cell>
          <cell r="D202">
            <v>0</v>
          </cell>
          <cell r="E202">
            <v>6322</v>
          </cell>
        </row>
        <row r="203">
          <cell r="A203" t="str">
            <v>04-20-01-003</v>
          </cell>
          <cell r="B203" t="str">
            <v>PROFESSIONAL TAX</v>
          </cell>
          <cell r="C203">
            <v>20000</v>
          </cell>
          <cell r="D203">
            <v>0</v>
          </cell>
          <cell r="E203">
            <v>20000</v>
          </cell>
        </row>
        <row r="204">
          <cell r="A204" t="str">
            <v>05-01-01-001</v>
          </cell>
          <cell r="B204" t="str">
            <v>SALES</v>
          </cell>
          <cell r="C204">
            <v>0</v>
          </cell>
          <cell r="D204">
            <v>30329869</v>
          </cell>
          <cell r="E204">
            <v>-30329869</v>
          </cell>
        </row>
      </sheetData>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amp;L"/>
      <sheetName val="CF"/>
      <sheetName val="C in E"/>
      <sheetName val="Notes_P"/>
      <sheetName val="Notes"/>
      <sheetName val="Stock"/>
      <sheetName val="Dir Rpt"/>
      <sheetName val="FAS_2015"/>
      <sheetName val="FAS_2014"/>
      <sheetName val="CGS FG"/>
      <sheetName val="Trial Balance"/>
      <sheetName val="Working for FOH"/>
      <sheetName val="Deferred Cost"/>
      <sheetName val="Ratios"/>
      <sheetName val="Tax compu"/>
      <sheetName val="Tax Dep"/>
      <sheetName val="material consumption in F G"/>
      <sheetName val="material consumption"/>
      <sheetName val="MIR"/>
      <sheetName val="stock of imported goods"/>
      <sheetName val="FAS monthly dep"/>
      <sheetName val="Kashif Working"/>
      <sheetName val="FAS"/>
      <sheetName val="fg stock working for mobeen sb"/>
      <sheetName val="Weightwise Skt Stock"/>
      <sheetName val="Lease Rentals"/>
      <sheetName val="Orix (2 Generators)"/>
      <sheetName val="Wastage Sale+Transfer Report"/>
    </sheetNames>
    <sheetDataSet>
      <sheetData sheetId="0" refreshError="1"/>
      <sheetData sheetId="1"/>
      <sheetData sheetId="2" refreshError="1"/>
      <sheetData sheetId="3" refreshError="1"/>
      <sheetData sheetId="4"/>
      <sheetData sheetId="5"/>
      <sheetData sheetId="6" refreshError="1"/>
      <sheetData sheetId="7" refreshError="1"/>
      <sheetData sheetId="8"/>
      <sheetData sheetId="9" refreshError="1"/>
      <sheetData sheetId="10" refreshError="1"/>
      <sheetData sheetId="11">
        <row r="1">
          <cell r="A1" t="str">
            <v>Account Code</v>
          </cell>
          <cell r="B1" t="str">
            <v>Account Description</v>
          </cell>
          <cell r="C1" t="str">
            <v>Closing Dr</v>
          </cell>
          <cell r="D1" t="str">
            <v>Closing Cr</v>
          </cell>
          <cell r="E1" t="str">
            <v>NetBalance</v>
          </cell>
        </row>
        <row r="2">
          <cell r="A2" t="str">
            <v>01-01-01-01-0001</v>
          </cell>
          <cell r="B2" t="str">
            <v>SHARE CAPITAL</v>
          </cell>
          <cell r="C2">
            <v>0</v>
          </cell>
          <cell r="D2">
            <v>44000000</v>
          </cell>
          <cell r="E2">
            <v>-44000000</v>
          </cell>
        </row>
        <row r="3">
          <cell r="A3" t="str">
            <v>01-02-01-01-0001</v>
          </cell>
          <cell r="B3" t="str">
            <v>UN-APPROPRIATED PROFIT &amp; LOSS</v>
          </cell>
          <cell r="C3">
            <v>0</v>
          </cell>
          <cell r="D3">
            <v>31440110</v>
          </cell>
          <cell r="E3">
            <v>-31440110</v>
          </cell>
        </row>
        <row r="4">
          <cell r="A4" t="str">
            <v>02-01-01-02-0001</v>
          </cell>
          <cell r="B4" t="str">
            <v>SH. MUHAMMAD ASGHAR_LOAN</v>
          </cell>
          <cell r="C4">
            <v>0</v>
          </cell>
          <cell r="D4">
            <v>22025000</v>
          </cell>
          <cell r="E4">
            <v>-22025000</v>
          </cell>
        </row>
        <row r="5">
          <cell r="A5" t="str">
            <v>02-01-01-02-0002</v>
          </cell>
          <cell r="B5" t="str">
            <v>SH. MUHAMMAD AKBAR_LOAN</v>
          </cell>
          <cell r="C5">
            <v>0</v>
          </cell>
          <cell r="D5">
            <v>144812718</v>
          </cell>
          <cell r="E5">
            <v>-144812718</v>
          </cell>
        </row>
        <row r="6">
          <cell r="A6" t="str">
            <v>02-01-01-02-0003</v>
          </cell>
          <cell r="B6" t="str">
            <v>SH. MAHMOOD IQBAL_LOAN</v>
          </cell>
          <cell r="C6">
            <v>0</v>
          </cell>
          <cell r="D6">
            <v>331666</v>
          </cell>
          <cell r="E6">
            <v>-331666</v>
          </cell>
        </row>
        <row r="7">
          <cell r="A7" t="str">
            <v>02-02-05-01-0001</v>
          </cell>
          <cell r="B7" t="str">
            <v>MASTER POLY PLASTIC INDUSTRIES LTD, GUJRANWALA</v>
          </cell>
          <cell r="C7">
            <v>0</v>
          </cell>
          <cell r="D7">
            <v>6320499</v>
          </cell>
          <cell r="E7">
            <v>-6320499</v>
          </cell>
        </row>
        <row r="8">
          <cell r="A8" t="str">
            <v>02-02-05-01-0015</v>
          </cell>
          <cell r="B8" t="str">
            <v>MEHTA BROTHERS (PVT) LTD, LAHORE</v>
          </cell>
          <cell r="C8">
            <v>0</v>
          </cell>
          <cell r="D8">
            <v>0</v>
          </cell>
          <cell r="E8">
            <v>0</v>
          </cell>
        </row>
        <row r="9">
          <cell r="A9" t="str">
            <v>02-02-05-01-0034</v>
          </cell>
          <cell r="B9" t="str">
            <v>MASTER CARROGATION INDUSTRIES, GUJRANWALA</v>
          </cell>
          <cell r="C9">
            <v>0</v>
          </cell>
          <cell r="D9">
            <v>918960</v>
          </cell>
          <cell r="E9">
            <v>-918960</v>
          </cell>
        </row>
        <row r="10">
          <cell r="A10" t="str">
            <v>02-02-05-01-0038</v>
          </cell>
          <cell r="B10" t="str">
            <v>MASTER TILES &amp; CERAMIC INDUSTRIES LTD, GUJRANWALA</v>
          </cell>
          <cell r="C10">
            <v>0</v>
          </cell>
          <cell r="D10">
            <v>602237</v>
          </cell>
          <cell r="E10">
            <v>-602237</v>
          </cell>
        </row>
        <row r="11">
          <cell r="A11" t="str">
            <v>02-02-05-01-0052</v>
          </cell>
          <cell r="B11" t="str">
            <v>JOTUN POWDER COATINGS PAKISTAN (PVT) LTD, LAHORE</v>
          </cell>
          <cell r="C11">
            <v>0</v>
          </cell>
          <cell r="D11">
            <v>976385</v>
          </cell>
          <cell r="E11">
            <v>-976385</v>
          </cell>
        </row>
        <row r="12">
          <cell r="A12" t="str">
            <v>02-02-05-01-0063</v>
          </cell>
          <cell r="B12" t="str">
            <v>MASTER TRADING CORPORATION, GUJRANWALA</v>
          </cell>
          <cell r="C12">
            <v>0</v>
          </cell>
          <cell r="D12">
            <v>725747</v>
          </cell>
          <cell r="E12">
            <v>-725747</v>
          </cell>
        </row>
        <row r="13">
          <cell r="A13" t="str">
            <v>02-02-05-01-0070</v>
          </cell>
          <cell r="B13" t="str">
            <v>ASEA THE TECHNOLOGY PEOPLE</v>
          </cell>
          <cell r="C13">
            <v>100000</v>
          </cell>
          <cell r="D13">
            <v>0</v>
          </cell>
          <cell r="E13">
            <v>100000</v>
          </cell>
        </row>
        <row r="14">
          <cell r="A14" t="str">
            <v>02-02-05-01-0073</v>
          </cell>
          <cell r="B14" t="str">
            <v>PAK LAW PUBLICATIONS, LAHORE</v>
          </cell>
          <cell r="C14">
            <v>0</v>
          </cell>
          <cell r="D14">
            <v>0</v>
          </cell>
          <cell r="E14">
            <v>0</v>
          </cell>
        </row>
        <row r="15">
          <cell r="A15" t="str">
            <v>02-02-05-01-0079</v>
          </cell>
          <cell r="B15" t="str">
            <v>BRITER ELECTROPLATING COMPANY (PVT) LTD, LAHORE</v>
          </cell>
          <cell r="C15">
            <v>0</v>
          </cell>
          <cell r="D15">
            <v>1036828</v>
          </cell>
          <cell r="E15">
            <v>-1036828</v>
          </cell>
        </row>
        <row r="16">
          <cell r="A16" t="str">
            <v>02-02-05-01-0082</v>
          </cell>
          <cell r="B16" t="str">
            <v>SUNNY IMPEX, RAIL BAZAR, GUJRANWALA</v>
          </cell>
          <cell r="C16">
            <v>0</v>
          </cell>
          <cell r="D16">
            <v>0</v>
          </cell>
          <cell r="E16">
            <v>0</v>
          </cell>
        </row>
        <row r="17">
          <cell r="A17" t="str">
            <v>02-02-05-01-0090</v>
          </cell>
          <cell r="B17" t="str">
            <v>PAKISTAN SHIPPING CONSOLIDATION, KARACHI</v>
          </cell>
          <cell r="C17">
            <v>0</v>
          </cell>
          <cell r="D17">
            <v>123515</v>
          </cell>
          <cell r="E17">
            <v>-123515</v>
          </cell>
        </row>
        <row r="18">
          <cell r="A18" t="str">
            <v>02-02-05-01-0095</v>
          </cell>
          <cell r="B18" t="str">
            <v>AA CONSULTANTS &amp; PUBLISHERS, LAHORE</v>
          </cell>
          <cell r="C18">
            <v>0</v>
          </cell>
          <cell r="D18">
            <v>3000</v>
          </cell>
          <cell r="E18">
            <v>-3000</v>
          </cell>
        </row>
        <row r="19">
          <cell r="A19" t="str">
            <v>02-02-05-01-0096</v>
          </cell>
          <cell r="B19" t="str">
            <v>PAKISTAN CARGO EXPRESS, KARACHI</v>
          </cell>
          <cell r="C19">
            <v>0</v>
          </cell>
          <cell r="D19">
            <v>1101084</v>
          </cell>
          <cell r="E19">
            <v>-1101084</v>
          </cell>
        </row>
        <row r="20">
          <cell r="A20" t="str">
            <v>02-02-05-01-0099</v>
          </cell>
          <cell r="B20" t="str">
            <v>DEPUTY DIRECTOR, APPRENTICESHIP TRAINING, GUJRANWALA</v>
          </cell>
          <cell r="C20">
            <v>0</v>
          </cell>
          <cell r="D20">
            <v>0</v>
          </cell>
          <cell r="E20">
            <v>0</v>
          </cell>
        </row>
        <row r="21">
          <cell r="A21" t="str">
            <v>02-02-05-01-0101</v>
          </cell>
          <cell r="B21" t="str">
            <v>WAH INDUSTRIES LIMITED, TAXILA</v>
          </cell>
          <cell r="C21">
            <v>41103</v>
          </cell>
          <cell r="D21">
            <v>0</v>
          </cell>
          <cell r="E21">
            <v>41103</v>
          </cell>
        </row>
        <row r="22">
          <cell r="A22" t="str">
            <v>02-02-05-01-0110</v>
          </cell>
          <cell r="B22" t="str">
            <v>T.A TRADERS, CHAMBER LANE ROAD, LAHORE</v>
          </cell>
          <cell r="C22">
            <v>0</v>
          </cell>
          <cell r="D22">
            <v>59919</v>
          </cell>
          <cell r="E22">
            <v>-59919</v>
          </cell>
        </row>
        <row r="23">
          <cell r="A23" t="str">
            <v>02-02-05-01-0111</v>
          </cell>
          <cell r="B23" t="str">
            <v>A.S TRADING COMPANY, NEW GARDEN TOWN, LAHORE</v>
          </cell>
          <cell r="C23">
            <v>0</v>
          </cell>
          <cell r="D23">
            <v>0</v>
          </cell>
          <cell r="E23">
            <v>0</v>
          </cell>
        </row>
        <row r="24">
          <cell r="A24" t="str">
            <v>02-02-05-01-0112</v>
          </cell>
          <cell r="B24" t="str">
            <v>DYNAMIC TOOLING SERVICES, ISLAMABAD</v>
          </cell>
          <cell r="C24">
            <v>0</v>
          </cell>
          <cell r="D24">
            <v>15795</v>
          </cell>
          <cell r="E24">
            <v>-15795</v>
          </cell>
        </row>
        <row r="25">
          <cell r="A25" t="str">
            <v>02-02-05-01-0113</v>
          </cell>
          <cell r="B25" t="str">
            <v>ORBIT ADVERTISERS, 20-AIBAK BLOCK, NEW GARDEN TOWN, LAHORE</v>
          </cell>
          <cell r="C25">
            <v>0</v>
          </cell>
          <cell r="D25">
            <v>0</v>
          </cell>
          <cell r="E25">
            <v>0</v>
          </cell>
        </row>
        <row r="26">
          <cell r="A26" t="str">
            <v>02-02-05-01-0114</v>
          </cell>
          <cell r="B26" t="str">
            <v>KHAWAJA METALS (PVT) LTD, GULBERG II, LAHORE</v>
          </cell>
          <cell r="C26">
            <v>0</v>
          </cell>
          <cell r="D26">
            <v>579150</v>
          </cell>
          <cell r="E26">
            <v>-579150</v>
          </cell>
        </row>
        <row r="27">
          <cell r="A27" t="str">
            <v>02-02-05-01-0115</v>
          </cell>
          <cell r="B27" t="str">
            <v>ULTIMATE CAD SOLUTIONS (PVT) LTD, ISLAMABAD</v>
          </cell>
          <cell r="C27">
            <v>686500</v>
          </cell>
          <cell r="D27">
            <v>0</v>
          </cell>
          <cell r="E27">
            <v>686500</v>
          </cell>
        </row>
        <row r="28">
          <cell r="A28" t="str">
            <v>02-02-05-05-0001</v>
          </cell>
          <cell r="B28" t="str">
            <v>SALES TAX PAYABLE</v>
          </cell>
          <cell r="C28">
            <v>0</v>
          </cell>
          <cell r="D28">
            <v>1958435</v>
          </cell>
          <cell r="E28">
            <v>-1958435</v>
          </cell>
        </row>
        <row r="29">
          <cell r="A29" t="str">
            <v>02-02-05-05-0002</v>
          </cell>
          <cell r="B29" t="str">
            <v>WAGES &amp; SALARIES PAYABLE</v>
          </cell>
          <cell r="C29">
            <v>0</v>
          </cell>
          <cell r="D29">
            <v>4848044</v>
          </cell>
          <cell r="E29">
            <v>-4848044</v>
          </cell>
        </row>
        <row r="30">
          <cell r="A30" t="str">
            <v>02-02-05-05-0003</v>
          </cell>
          <cell r="B30" t="str">
            <v>SOCIAL SECURITY PAYABLE</v>
          </cell>
          <cell r="C30">
            <v>0</v>
          </cell>
          <cell r="D30">
            <v>284293</v>
          </cell>
          <cell r="E30">
            <v>-284293</v>
          </cell>
        </row>
        <row r="31">
          <cell r="A31" t="str">
            <v>02-02-05-05-0004</v>
          </cell>
          <cell r="B31" t="str">
            <v>EOBI PAYABLE</v>
          </cell>
          <cell r="C31">
            <v>0</v>
          </cell>
          <cell r="D31">
            <v>190080</v>
          </cell>
          <cell r="E31">
            <v>-190080</v>
          </cell>
        </row>
        <row r="32">
          <cell r="A32" t="str">
            <v>02-02-05-05-0005</v>
          </cell>
          <cell r="B32" t="str">
            <v>W.P.P.F  PAYABLE</v>
          </cell>
          <cell r="C32">
            <v>0</v>
          </cell>
          <cell r="D32">
            <v>606202</v>
          </cell>
          <cell r="E32">
            <v>-606202</v>
          </cell>
        </row>
        <row r="33">
          <cell r="A33" t="str">
            <v>02-02-05-05-0006</v>
          </cell>
          <cell r="B33" t="str">
            <v>GAS BILL PAYABLE</v>
          </cell>
          <cell r="C33">
            <v>0</v>
          </cell>
          <cell r="D33">
            <v>471163</v>
          </cell>
          <cell r="E33">
            <v>-471163</v>
          </cell>
        </row>
        <row r="34">
          <cell r="A34" t="str">
            <v>02-02-05-05-0007</v>
          </cell>
          <cell r="B34" t="str">
            <v>RENT PAYABLE</v>
          </cell>
          <cell r="C34">
            <v>0</v>
          </cell>
          <cell r="D34">
            <v>0</v>
          </cell>
          <cell r="E34">
            <v>0</v>
          </cell>
        </row>
        <row r="35">
          <cell r="A35" t="str">
            <v>02-02-05-05-0008</v>
          </cell>
          <cell r="B35" t="str">
            <v>TELEPHONE BILL PAYABLE</v>
          </cell>
          <cell r="C35">
            <v>0</v>
          </cell>
          <cell r="D35">
            <v>98391</v>
          </cell>
          <cell r="E35">
            <v>-98391</v>
          </cell>
        </row>
        <row r="36">
          <cell r="A36" t="str">
            <v>02-02-05-05-0010</v>
          </cell>
          <cell r="B36" t="str">
            <v>OTHER PAYABLES</v>
          </cell>
          <cell r="C36">
            <v>0</v>
          </cell>
          <cell r="D36">
            <v>12086</v>
          </cell>
          <cell r="E36">
            <v>-12086</v>
          </cell>
        </row>
        <row r="37">
          <cell r="A37" t="str">
            <v>02-02-05-05-0013</v>
          </cell>
          <cell r="B37" t="str">
            <v>ELECTRICITY BILL PAYABLE</v>
          </cell>
          <cell r="C37">
            <v>0</v>
          </cell>
          <cell r="D37">
            <v>3010431</v>
          </cell>
          <cell r="E37">
            <v>-3010431</v>
          </cell>
        </row>
        <row r="38">
          <cell r="A38" t="str">
            <v>02-02-05-05-0014</v>
          </cell>
          <cell r="B38" t="str">
            <v>SALES TAX WITHHELD</v>
          </cell>
          <cell r="C38">
            <v>0</v>
          </cell>
          <cell r="D38">
            <v>0</v>
          </cell>
          <cell r="E38">
            <v>0</v>
          </cell>
        </row>
        <row r="39">
          <cell r="A39" t="str">
            <v>02-02-05-05-0015</v>
          </cell>
          <cell r="B39" t="str">
            <v>EDUCATION CESS PAYABLE</v>
          </cell>
          <cell r="C39">
            <v>0</v>
          </cell>
          <cell r="D39">
            <v>37500</v>
          </cell>
          <cell r="E39">
            <v>-37500</v>
          </cell>
        </row>
        <row r="40">
          <cell r="A40" t="str">
            <v>02-02-05-07-0001</v>
          </cell>
          <cell r="B40" t="str">
            <v>INCOME TAX PAYABLE</v>
          </cell>
          <cell r="E40">
            <v>0</v>
          </cell>
        </row>
        <row r="41">
          <cell r="A41" t="str">
            <v>02-02-05-07-0002</v>
          </cell>
          <cell r="B41" t="str">
            <v>WITHHOLD TAX PAYABLE U/S 149</v>
          </cell>
          <cell r="C41">
            <v>0</v>
          </cell>
          <cell r="D41">
            <v>326646</v>
          </cell>
          <cell r="E41">
            <v>-326646</v>
          </cell>
        </row>
        <row r="42">
          <cell r="A42" t="str">
            <v>02-02-05-07-0003</v>
          </cell>
          <cell r="B42" t="str">
            <v>WITHHOLD TAX PAYABLE U/S 153</v>
          </cell>
          <cell r="C42">
            <v>0</v>
          </cell>
          <cell r="D42">
            <v>52974</v>
          </cell>
          <cell r="E42">
            <v>-52974</v>
          </cell>
        </row>
        <row r="43">
          <cell r="A43" t="str">
            <v>02-02-05-07-0004</v>
          </cell>
          <cell r="B43" t="str">
            <v>WITHHOLD TAX PAYABLE U/S 155</v>
          </cell>
          <cell r="C43">
            <v>0</v>
          </cell>
          <cell r="D43">
            <v>0</v>
          </cell>
          <cell r="E43">
            <v>0</v>
          </cell>
        </row>
        <row r="44">
          <cell r="A44" t="str">
            <v>02-02-05-07-0005</v>
          </cell>
          <cell r="B44" t="str">
            <v>TAXATION_DEFERRED LIABILITY</v>
          </cell>
          <cell r="C44">
            <v>0</v>
          </cell>
          <cell r="D44">
            <v>4941036</v>
          </cell>
          <cell r="E44">
            <v>-4941036</v>
          </cell>
        </row>
        <row r="45">
          <cell r="A45" t="str">
            <v>03-01-01-03-0001</v>
          </cell>
          <cell r="B45" t="str">
            <v>PLANT &amp; MACHINERY _ FREEHOLD</v>
          </cell>
          <cell r="C45">
            <v>31385932</v>
          </cell>
          <cell r="D45">
            <v>0</v>
          </cell>
          <cell r="E45">
            <v>31385932</v>
          </cell>
        </row>
        <row r="46">
          <cell r="A46" t="str">
            <v>03-01-01-03-0002</v>
          </cell>
          <cell r="B46" t="str">
            <v>GENERATORS _ FREEHOLD</v>
          </cell>
          <cell r="C46">
            <v>14893670</v>
          </cell>
          <cell r="D46">
            <v>0</v>
          </cell>
          <cell r="E46">
            <v>14893670</v>
          </cell>
        </row>
        <row r="47">
          <cell r="A47" t="str">
            <v>03-01-01-03-0003</v>
          </cell>
          <cell r="B47" t="str">
            <v>DIES &amp; MOULDS_FREEHOLD</v>
          </cell>
          <cell r="C47">
            <v>320463</v>
          </cell>
          <cell r="D47">
            <v>0</v>
          </cell>
          <cell r="E47">
            <v>320463</v>
          </cell>
        </row>
        <row r="48">
          <cell r="A48" t="str">
            <v>03-01-01-03-0004</v>
          </cell>
          <cell r="B48" t="str">
            <v>TRANSFORMER COST</v>
          </cell>
          <cell r="C48">
            <v>1997000</v>
          </cell>
          <cell r="D48">
            <v>0</v>
          </cell>
          <cell r="E48">
            <v>1997000</v>
          </cell>
        </row>
        <row r="49">
          <cell r="A49" t="str">
            <v>03-01-01-04-0001</v>
          </cell>
          <cell r="B49" t="str">
            <v>PHOTO COPIER</v>
          </cell>
          <cell r="C49">
            <v>8473</v>
          </cell>
          <cell r="D49">
            <v>0</v>
          </cell>
          <cell r="E49">
            <v>8473</v>
          </cell>
        </row>
        <row r="50">
          <cell r="A50" t="str">
            <v>03-01-01-04-0002</v>
          </cell>
          <cell r="B50" t="str">
            <v>COMPUTER &amp; PRINTERS</v>
          </cell>
          <cell r="C50">
            <v>201085</v>
          </cell>
          <cell r="D50">
            <v>0</v>
          </cell>
          <cell r="E50">
            <v>201085</v>
          </cell>
        </row>
        <row r="51">
          <cell r="A51" t="str">
            <v>03-01-01-04-0003</v>
          </cell>
          <cell r="B51" t="str">
            <v>AIR CONDITIONERS</v>
          </cell>
          <cell r="C51">
            <v>110430</v>
          </cell>
          <cell r="D51">
            <v>0</v>
          </cell>
          <cell r="E51">
            <v>110430</v>
          </cell>
        </row>
        <row r="52">
          <cell r="A52" t="str">
            <v>03-01-01-04-0004</v>
          </cell>
          <cell r="B52" t="str">
            <v>TELEPHONE EXCHANGE</v>
          </cell>
          <cell r="C52">
            <v>34477</v>
          </cell>
          <cell r="D52">
            <v>0</v>
          </cell>
          <cell r="E52">
            <v>34477</v>
          </cell>
        </row>
        <row r="53">
          <cell r="A53" t="str">
            <v>03-01-01-04-0005</v>
          </cell>
          <cell r="B53" t="str">
            <v>ELECTRIC FITTINGS</v>
          </cell>
          <cell r="C53">
            <v>458702</v>
          </cell>
          <cell r="D53">
            <v>0</v>
          </cell>
          <cell r="E53">
            <v>458702</v>
          </cell>
        </row>
        <row r="54">
          <cell r="A54" t="str">
            <v>03-01-01-04-0006</v>
          </cell>
          <cell r="B54" t="str">
            <v>GAS FITTINGS</v>
          </cell>
          <cell r="C54">
            <v>59587</v>
          </cell>
          <cell r="D54">
            <v>0</v>
          </cell>
          <cell r="E54">
            <v>59587</v>
          </cell>
        </row>
        <row r="55">
          <cell r="A55" t="str">
            <v>03-01-01-04-0007</v>
          </cell>
          <cell r="B55" t="str">
            <v>WATER COOLER</v>
          </cell>
          <cell r="C55">
            <v>108404</v>
          </cell>
          <cell r="D55">
            <v>0</v>
          </cell>
          <cell r="E55">
            <v>108404</v>
          </cell>
        </row>
        <row r="56">
          <cell r="A56" t="str">
            <v>03-01-01-04-0008</v>
          </cell>
          <cell r="B56" t="str">
            <v>TYPE WRITER</v>
          </cell>
          <cell r="C56">
            <v>1418</v>
          </cell>
          <cell r="D56">
            <v>0</v>
          </cell>
          <cell r="E56">
            <v>1418</v>
          </cell>
        </row>
        <row r="57">
          <cell r="A57" t="str">
            <v>03-01-01-04-0009</v>
          </cell>
          <cell r="B57" t="str">
            <v>TOOLS &amp; EQUIPMENTS</v>
          </cell>
          <cell r="C57">
            <v>273130</v>
          </cell>
          <cell r="D57">
            <v>0</v>
          </cell>
          <cell r="E57">
            <v>273130</v>
          </cell>
        </row>
        <row r="58">
          <cell r="A58" t="str">
            <v>03-01-01-04-0010</v>
          </cell>
          <cell r="B58" t="str">
            <v>OFFICE EQUIPMENTS</v>
          </cell>
          <cell r="C58">
            <v>54112</v>
          </cell>
          <cell r="D58">
            <v>0</v>
          </cell>
          <cell r="E58">
            <v>54112</v>
          </cell>
        </row>
        <row r="59">
          <cell r="A59" t="str">
            <v>03-01-01-07-0001</v>
          </cell>
          <cell r="B59" t="str">
            <v>FURNITURE &amp; FIXTURE</v>
          </cell>
          <cell r="C59">
            <v>394583</v>
          </cell>
          <cell r="D59">
            <v>0</v>
          </cell>
          <cell r="E59">
            <v>394583</v>
          </cell>
        </row>
        <row r="60">
          <cell r="A60" t="str">
            <v>03-01-01-10-0002</v>
          </cell>
          <cell r="B60" t="str">
            <v>MOTOR CYCLE GAK 8228</v>
          </cell>
          <cell r="C60">
            <v>17858</v>
          </cell>
          <cell r="D60">
            <v>0</v>
          </cell>
          <cell r="E60">
            <v>17858</v>
          </cell>
        </row>
        <row r="61">
          <cell r="A61" t="str">
            <v>03-01-01-10-0003</v>
          </cell>
          <cell r="B61" t="str">
            <v>MOTOR CYCLE GAK 9510</v>
          </cell>
          <cell r="C61">
            <v>17203</v>
          </cell>
          <cell r="D61">
            <v>0</v>
          </cell>
          <cell r="E61">
            <v>17203</v>
          </cell>
        </row>
        <row r="62">
          <cell r="A62" t="str">
            <v>03-01-01-10-0004</v>
          </cell>
          <cell r="B62" t="str">
            <v>MOTOR CYCLE GAK 6265</v>
          </cell>
          <cell r="C62">
            <v>16875</v>
          </cell>
          <cell r="D62">
            <v>0</v>
          </cell>
          <cell r="E62">
            <v>16875</v>
          </cell>
        </row>
        <row r="63">
          <cell r="A63" t="str">
            <v>03-01-01-10-0005</v>
          </cell>
          <cell r="B63" t="str">
            <v>MOTOR CYCLE 2839</v>
          </cell>
          <cell r="C63">
            <v>16843</v>
          </cell>
          <cell r="D63">
            <v>0</v>
          </cell>
          <cell r="E63">
            <v>16843</v>
          </cell>
        </row>
        <row r="64">
          <cell r="A64" t="str">
            <v>03-01-01-10-0008</v>
          </cell>
          <cell r="B64" t="str">
            <v>MOTOR CYCLE GAQ 6369</v>
          </cell>
          <cell r="C64">
            <v>16384</v>
          </cell>
          <cell r="D64">
            <v>0</v>
          </cell>
          <cell r="E64">
            <v>16384</v>
          </cell>
        </row>
        <row r="65">
          <cell r="A65" t="str">
            <v>03-01-01-10-0011</v>
          </cell>
          <cell r="B65" t="str">
            <v>MOTOR CYCLE GAQ 9271</v>
          </cell>
          <cell r="C65">
            <v>54500</v>
          </cell>
          <cell r="D65">
            <v>0</v>
          </cell>
          <cell r="E65">
            <v>54500</v>
          </cell>
        </row>
        <row r="66">
          <cell r="A66" t="str">
            <v>03-01-01-10-0012</v>
          </cell>
          <cell r="B66" t="str">
            <v>MOTOR CYCLE GAQ 6389</v>
          </cell>
          <cell r="C66">
            <v>60085</v>
          </cell>
          <cell r="D66">
            <v>0</v>
          </cell>
          <cell r="E66">
            <v>60085</v>
          </cell>
        </row>
        <row r="67">
          <cell r="A67" t="str">
            <v>03-01-01-10-0013</v>
          </cell>
          <cell r="B67" t="str">
            <v>MOTOR CYCLE GAQ 6390</v>
          </cell>
          <cell r="C67">
            <v>60085</v>
          </cell>
          <cell r="D67">
            <v>0</v>
          </cell>
          <cell r="E67">
            <v>60085</v>
          </cell>
        </row>
        <row r="68">
          <cell r="A68" t="str">
            <v>03-01-01-10-0014</v>
          </cell>
          <cell r="B68" t="str">
            <v>MOTOR CYCLE GAQ 5826</v>
          </cell>
          <cell r="C68">
            <v>42500</v>
          </cell>
          <cell r="D68">
            <v>0</v>
          </cell>
          <cell r="E68">
            <v>42500</v>
          </cell>
        </row>
        <row r="69">
          <cell r="A69" t="str">
            <v>03-01-01-10-0016</v>
          </cell>
          <cell r="B69" t="str">
            <v>SUZUKI CULTUS GAQ 8540</v>
          </cell>
          <cell r="C69">
            <v>625000</v>
          </cell>
          <cell r="D69">
            <v>0</v>
          </cell>
          <cell r="E69">
            <v>625000</v>
          </cell>
        </row>
        <row r="70">
          <cell r="A70" t="str">
            <v>03-01-01-10-0017</v>
          </cell>
          <cell r="B70" t="str">
            <v>MOTOR CYCLE GAQ 9062</v>
          </cell>
          <cell r="C70">
            <v>44500</v>
          </cell>
          <cell r="D70">
            <v>0</v>
          </cell>
          <cell r="E70">
            <v>44500</v>
          </cell>
        </row>
        <row r="71">
          <cell r="A71" t="str">
            <v>03-01-01-10-0024</v>
          </cell>
          <cell r="B71" t="str">
            <v>MOTOR CYCLE FDM 09-1919</v>
          </cell>
          <cell r="C71">
            <v>65029</v>
          </cell>
          <cell r="D71">
            <v>0</v>
          </cell>
          <cell r="E71">
            <v>65029</v>
          </cell>
        </row>
        <row r="72">
          <cell r="A72" t="str">
            <v>03-01-01-10-0025</v>
          </cell>
          <cell r="B72" t="str">
            <v>TOYOTA COROLLA LEB 09-8558</v>
          </cell>
          <cell r="C72">
            <v>1378380</v>
          </cell>
          <cell r="D72">
            <v>0</v>
          </cell>
          <cell r="E72">
            <v>1378380</v>
          </cell>
        </row>
        <row r="73">
          <cell r="A73" t="str">
            <v>03-01-01-10-0026</v>
          </cell>
          <cell r="B73" t="str">
            <v>MOTOR CYCLE GAM 08-7240</v>
          </cell>
          <cell r="C73">
            <v>59000</v>
          </cell>
          <cell r="D73">
            <v>0</v>
          </cell>
          <cell r="E73">
            <v>59000</v>
          </cell>
        </row>
        <row r="74">
          <cell r="A74" t="str">
            <v>03-01-01-10-0028</v>
          </cell>
          <cell r="B74" t="str">
            <v>MOTOR CYCLE GAM-11-2377</v>
          </cell>
          <cell r="C74">
            <v>64500</v>
          </cell>
          <cell r="D74">
            <v>0</v>
          </cell>
          <cell r="E74">
            <v>64500</v>
          </cell>
        </row>
        <row r="75">
          <cell r="A75" t="str">
            <v>03-01-01-10-0029</v>
          </cell>
          <cell r="B75" t="str">
            <v>SUZUKI BOLAN LEC-11-5612</v>
          </cell>
          <cell r="C75">
            <v>609020</v>
          </cell>
          <cell r="D75">
            <v>0</v>
          </cell>
          <cell r="E75">
            <v>609020</v>
          </cell>
        </row>
        <row r="76">
          <cell r="A76" t="str">
            <v>03-01-01-10-0030</v>
          </cell>
          <cell r="B76" t="str">
            <v>SUZUKI PICKUP LES-12_8728</v>
          </cell>
          <cell r="C76">
            <v>582000</v>
          </cell>
          <cell r="D76">
            <v>0</v>
          </cell>
          <cell r="E76">
            <v>582000</v>
          </cell>
        </row>
        <row r="77">
          <cell r="A77" t="str">
            <v>03-01-01-10-0031</v>
          </cell>
          <cell r="B77" t="str">
            <v>TOYOTA COROLLA LE-13-3434</v>
          </cell>
          <cell r="C77">
            <v>1881890</v>
          </cell>
          <cell r="D77">
            <v>0</v>
          </cell>
          <cell r="E77">
            <v>1881890</v>
          </cell>
        </row>
        <row r="78">
          <cell r="A78" t="str">
            <v>03-01-01-10-0032</v>
          </cell>
          <cell r="B78" t="str">
            <v>TRACTOR (MASSEY FERGUSON) LES-12-9151</v>
          </cell>
          <cell r="C78">
            <v>605000</v>
          </cell>
          <cell r="D78">
            <v>0</v>
          </cell>
          <cell r="E78">
            <v>605000</v>
          </cell>
        </row>
        <row r="79">
          <cell r="A79" t="str">
            <v>03-01-01-10-0033</v>
          </cell>
          <cell r="B79" t="str">
            <v>TOYOTA COROLLA LE-13-9625</v>
          </cell>
          <cell r="C79">
            <v>1725790</v>
          </cell>
          <cell r="D79">
            <v>0</v>
          </cell>
          <cell r="E79">
            <v>1725790</v>
          </cell>
        </row>
        <row r="80">
          <cell r="A80" t="str">
            <v>03-01-01-10-0034</v>
          </cell>
          <cell r="B80" t="str">
            <v>SUZUKI MEHRAN LE-14-7785</v>
          </cell>
          <cell r="C80">
            <v>696480</v>
          </cell>
          <cell r="D80">
            <v>0</v>
          </cell>
          <cell r="E80">
            <v>696480</v>
          </cell>
        </row>
        <row r="81">
          <cell r="A81" t="str">
            <v>03-01-01-10-0035</v>
          </cell>
          <cell r="B81" t="str">
            <v>TRACTOR (MF-260) GAS-13-829</v>
          </cell>
          <cell r="C81">
            <v>752000</v>
          </cell>
          <cell r="D81">
            <v>0</v>
          </cell>
          <cell r="E81">
            <v>752000</v>
          </cell>
        </row>
        <row r="82">
          <cell r="A82" t="str">
            <v>03-01-01-10-0036</v>
          </cell>
          <cell r="B82" t="str">
            <v>HONDA CIVIC LEB-15-5301</v>
          </cell>
          <cell r="C82">
            <v>2218000</v>
          </cell>
          <cell r="D82">
            <v>0</v>
          </cell>
          <cell r="E82">
            <v>2218000</v>
          </cell>
        </row>
        <row r="83">
          <cell r="A83" t="str">
            <v>03-01-01-10-0037</v>
          </cell>
          <cell r="B83" t="str">
            <v>MOTOR CYCLE GAN-15-838</v>
          </cell>
          <cell r="C83">
            <v>65838</v>
          </cell>
          <cell r="D83">
            <v>0</v>
          </cell>
          <cell r="E83">
            <v>65838</v>
          </cell>
        </row>
        <row r="84">
          <cell r="A84" t="str">
            <v>03-01-01-10-0038</v>
          </cell>
          <cell r="B84" t="str">
            <v>MOTOR CYCLE GAN-15-3636</v>
          </cell>
          <cell r="C84">
            <v>40000</v>
          </cell>
          <cell r="D84">
            <v>0</v>
          </cell>
          <cell r="E84">
            <v>40000</v>
          </cell>
        </row>
        <row r="85">
          <cell r="A85" t="str">
            <v>03-01-01-15-0001</v>
          </cell>
          <cell r="B85" t="str">
            <v>ARMS &amp; AMMUNITIONS</v>
          </cell>
          <cell r="C85">
            <v>56273</v>
          </cell>
          <cell r="D85">
            <v>0</v>
          </cell>
          <cell r="E85">
            <v>56273</v>
          </cell>
        </row>
        <row r="86">
          <cell r="A86" t="str">
            <v>03-01-01-15-0002</v>
          </cell>
          <cell r="B86" t="str">
            <v>DISPLAY CENTERS</v>
          </cell>
          <cell r="C86">
            <v>192606</v>
          </cell>
          <cell r="D86">
            <v>0</v>
          </cell>
          <cell r="E86">
            <v>192606</v>
          </cell>
        </row>
        <row r="87">
          <cell r="A87" t="str">
            <v>03-01-01-15-0003</v>
          </cell>
          <cell r="B87" t="str">
            <v>BOARDS &amp; SIGNS</v>
          </cell>
          <cell r="C87">
            <v>150145</v>
          </cell>
          <cell r="D87">
            <v>0</v>
          </cell>
          <cell r="E87">
            <v>150145</v>
          </cell>
        </row>
        <row r="88">
          <cell r="A88" t="str">
            <v>03-01-02-03-0001</v>
          </cell>
          <cell r="B88" t="str">
            <v>ACCUMULATED DEPRECIATION_PLANT &amp; MACHINERY</v>
          </cell>
          <cell r="C88">
            <v>0</v>
          </cell>
          <cell r="D88">
            <v>10183571</v>
          </cell>
          <cell r="E88">
            <v>-10183571</v>
          </cell>
        </row>
        <row r="89">
          <cell r="A89" t="str">
            <v>03-01-02-03-0002</v>
          </cell>
          <cell r="B89" t="str">
            <v>ACCUMULATED DEPRECIATION_GENERATORS FREEHOLD</v>
          </cell>
          <cell r="C89">
            <v>0</v>
          </cell>
          <cell r="D89">
            <v>6706710</v>
          </cell>
          <cell r="E89">
            <v>-6706710</v>
          </cell>
        </row>
        <row r="90">
          <cell r="A90" t="str">
            <v>03-01-02-03-0003</v>
          </cell>
          <cell r="B90" t="str">
            <v>ACCUMULATED DEPRECIATION_DIES &amp; MOULDS FREEHOLD</v>
          </cell>
          <cell r="C90">
            <v>0</v>
          </cell>
          <cell r="D90">
            <v>129036</v>
          </cell>
          <cell r="E90">
            <v>-129036</v>
          </cell>
        </row>
        <row r="91">
          <cell r="A91" t="str">
            <v>03-01-02-03-0004</v>
          </cell>
          <cell r="B91" t="str">
            <v>ACCUMULATED DEPRECIATION_TRANSFORMER</v>
          </cell>
          <cell r="C91">
            <v>0</v>
          </cell>
          <cell r="D91">
            <v>274586</v>
          </cell>
          <cell r="E91">
            <v>-274586</v>
          </cell>
        </row>
        <row r="92">
          <cell r="A92" t="str">
            <v>03-01-02-04-0001</v>
          </cell>
          <cell r="B92" t="str">
            <v>ACCUMULATED DEPRECIATION_PHOTO COPIER</v>
          </cell>
          <cell r="C92">
            <v>0</v>
          </cell>
          <cell r="D92">
            <v>5818</v>
          </cell>
          <cell r="E92">
            <v>-5818</v>
          </cell>
        </row>
        <row r="93">
          <cell r="A93" t="str">
            <v>03-01-02-04-0002</v>
          </cell>
          <cell r="B93" t="str">
            <v>ACCUMULATED DEPRECIATION_COMPUTER &amp; PRINTERS</v>
          </cell>
          <cell r="C93">
            <v>0</v>
          </cell>
          <cell r="D93">
            <v>158333</v>
          </cell>
          <cell r="E93">
            <v>-158333</v>
          </cell>
        </row>
        <row r="94">
          <cell r="A94" t="str">
            <v>03-01-02-04-0003</v>
          </cell>
          <cell r="B94" t="str">
            <v>ACCUMULATED DEPRECIATION_AIR CONDITIONER</v>
          </cell>
          <cell r="C94">
            <v>0</v>
          </cell>
          <cell r="D94">
            <v>72276</v>
          </cell>
          <cell r="E94">
            <v>-72276</v>
          </cell>
        </row>
        <row r="95">
          <cell r="A95" t="str">
            <v>03-01-02-04-0004</v>
          </cell>
          <cell r="B95" t="str">
            <v>ACCUMULATED DEPRECIATION_TELEPHONE EXCHANGE</v>
          </cell>
          <cell r="C95">
            <v>0</v>
          </cell>
          <cell r="D95">
            <v>23665</v>
          </cell>
          <cell r="E95">
            <v>-23665</v>
          </cell>
        </row>
        <row r="96">
          <cell r="A96" t="str">
            <v>03-01-02-04-0005</v>
          </cell>
          <cell r="B96" t="str">
            <v>ACCUMULATED DEPRECIATION_ELECTRIC FITTINGS</v>
          </cell>
          <cell r="C96">
            <v>0</v>
          </cell>
          <cell r="D96">
            <v>171679</v>
          </cell>
          <cell r="E96">
            <v>-171679</v>
          </cell>
        </row>
        <row r="97">
          <cell r="A97" t="str">
            <v>03-01-02-04-0006</v>
          </cell>
          <cell r="B97" t="str">
            <v>ACCUMULATED DEPRECIATION_GAS FITTINGS</v>
          </cell>
          <cell r="C97">
            <v>0</v>
          </cell>
          <cell r="D97">
            <v>40881</v>
          </cell>
          <cell r="E97">
            <v>-40881</v>
          </cell>
        </row>
        <row r="98">
          <cell r="A98" t="str">
            <v>03-01-02-04-0007</v>
          </cell>
          <cell r="B98" t="str">
            <v>ACCUMULATED DEPRECIATION_WATER COOLER</v>
          </cell>
          <cell r="C98">
            <v>0</v>
          </cell>
          <cell r="D98">
            <v>74384</v>
          </cell>
          <cell r="E98">
            <v>-74384</v>
          </cell>
        </row>
        <row r="99">
          <cell r="A99" t="str">
            <v>03-01-02-04-0008</v>
          </cell>
          <cell r="B99" t="str">
            <v>ACCUMULATED DEPRECIATION_TYPE WRITER</v>
          </cell>
          <cell r="C99">
            <v>0</v>
          </cell>
          <cell r="D99">
            <v>980</v>
          </cell>
          <cell r="E99">
            <v>-980</v>
          </cell>
        </row>
        <row r="100">
          <cell r="A100" t="str">
            <v>03-01-02-04-0009</v>
          </cell>
          <cell r="B100" t="str">
            <v>ACCUMULATED DEPRECIATION_TOOLS &amp; EQUIPMENTS</v>
          </cell>
          <cell r="C100">
            <v>0</v>
          </cell>
          <cell r="D100">
            <v>122597</v>
          </cell>
          <cell r="E100">
            <v>-122597</v>
          </cell>
        </row>
        <row r="101">
          <cell r="A101" t="str">
            <v>03-01-02-04-0010</v>
          </cell>
          <cell r="B101" t="str">
            <v>ACCUMULATED DEPRECIATION_OFFICE EQUIPMENTS</v>
          </cell>
          <cell r="C101">
            <v>0</v>
          </cell>
          <cell r="D101">
            <v>41641</v>
          </cell>
          <cell r="E101">
            <v>-41641</v>
          </cell>
        </row>
        <row r="102">
          <cell r="A102" t="str">
            <v>03-01-02-07-0001</v>
          </cell>
          <cell r="B102" t="str">
            <v>ACCUMULATED DEPRECIATION_FURNITURE &amp; FIXTURE</v>
          </cell>
          <cell r="C102">
            <v>0</v>
          </cell>
          <cell r="D102">
            <v>226025</v>
          </cell>
          <cell r="E102">
            <v>-226025</v>
          </cell>
        </row>
        <row r="103">
          <cell r="A103" t="str">
            <v>03-01-02-10-0002</v>
          </cell>
          <cell r="B103" t="str">
            <v>ACCUMULATED DEPRECIATION_MOTOR CYCLE GAK 8228</v>
          </cell>
          <cell r="C103">
            <v>0</v>
          </cell>
          <cell r="D103">
            <v>16328</v>
          </cell>
          <cell r="E103">
            <v>-16328</v>
          </cell>
        </row>
        <row r="104">
          <cell r="A104" t="str">
            <v>03-01-02-10-0003</v>
          </cell>
          <cell r="B104" t="str">
            <v>ACCUMULATED DEPRECIATION_MOTOR CYCLE GAK 9510</v>
          </cell>
          <cell r="C104">
            <v>0</v>
          </cell>
          <cell r="D104">
            <v>15725</v>
          </cell>
          <cell r="E104">
            <v>-15725</v>
          </cell>
        </row>
        <row r="105">
          <cell r="A105" t="str">
            <v>03-01-02-10-0004</v>
          </cell>
          <cell r="B105" t="str">
            <v>ACCUMULATED DEPRECIATION_MOTOR CYCLE GAK 6265</v>
          </cell>
          <cell r="C105">
            <v>0</v>
          </cell>
          <cell r="D105">
            <v>15423</v>
          </cell>
          <cell r="E105">
            <v>-15423</v>
          </cell>
        </row>
        <row r="106">
          <cell r="A106" t="str">
            <v>03-01-02-10-0005</v>
          </cell>
          <cell r="B106" t="str">
            <v>ACCUMULATED DEPRECIATION_MOTOR CYCLE 2839</v>
          </cell>
          <cell r="C106">
            <v>0</v>
          </cell>
          <cell r="D106">
            <v>15405</v>
          </cell>
          <cell r="E106">
            <v>-15405</v>
          </cell>
        </row>
        <row r="107">
          <cell r="A107" t="str">
            <v>03-01-02-10-0008</v>
          </cell>
          <cell r="B107" t="str">
            <v>ACCUMULATED DEPRECIATION_MOTOR CYCLE GAQ 6369</v>
          </cell>
          <cell r="C107">
            <v>0</v>
          </cell>
          <cell r="D107">
            <v>14977</v>
          </cell>
          <cell r="E107">
            <v>-14977</v>
          </cell>
        </row>
        <row r="108">
          <cell r="A108" t="str">
            <v>03-01-02-10-0011</v>
          </cell>
          <cell r="B108" t="str">
            <v>ACCUMULATED DEPRECIATION_MOTOR CYCLE GAQ 9271</v>
          </cell>
          <cell r="C108">
            <v>0</v>
          </cell>
          <cell r="D108">
            <v>49817</v>
          </cell>
          <cell r="E108">
            <v>-49817</v>
          </cell>
        </row>
        <row r="109">
          <cell r="A109" t="str">
            <v>03-01-02-10-0012</v>
          </cell>
          <cell r="B109" t="str">
            <v>ACCUMULATED DEPRECIATION_MOTOR CYCLE GAQ 6389</v>
          </cell>
          <cell r="C109">
            <v>0</v>
          </cell>
          <cell r="D109">
            <v>54927</v>
          </cell>
          <cell r="E109">
            <v>-54927</v>
          </cell>
        </row>
        <row r="110">
          <cell r="A110" t="str">
            <v>03-01-02-10-0013</v>
          </cell>
          <cell r="B110" t="str">
            <v>ACCUMULATED DEPRECIATION_MOTOR CYCLE GAQ 6390</v>
          </cell>
          <cell r="C110">
            <v>0</v>
          </cell>
          <cell r="D110">
            <v>54927</v>
          </cell>
          <cell r="E110">
            <v>-54927</v>
          </cell>
        </row>
        <row r="111">
          <cell r="A111" t="str">
            <v>03-01-02-10-0014</v>
          </cell>
          <cell r="B111" t="str">
            <v>ACCUMULATED DEPRECIATION_MOTOR CYCLE GAQ 5826</v>
          </cell>
          <cell r="C111">
            <v>0</v>
          </cell>
          <cell r="D111">
            <v>38856</v>
          </cell>
          <cell r="E111">
            <v>-38856</v>
          </cell>
        </row>
        <row r="112">
          <cell r="A112" t="str">
            <v>03-01-02-10-0016</v>
          </cell>
          <cell r="B112" t="str">
            <v>ACCUMULATED DEPRECIATION_SUZUKI CULTUS GAQ 8540</v>
          </cell>
          <cell r="C112">
            <v>0</v>
          </cell>
          <cell r="D112">
            <v>557900</v>
          </cell>
          <cell r="E112">
            <v>-557900</v>
          </cell>
        </row>
        <row r="113">
          <cell r="A113" t="str">
            <v>03-01-02-10-0017</v>
          </cell>
          <cell r="B113" t="str">
            <v>ACCUMULATED DEPRECIATION_MOTOR CYCLE GAQ 9062</v>
          </cell>
          <cell r="C113">
            <v>0</v>
          </cell>
          <cell r="D113">
            <v>38520</v>
          </cell>
          <cell r="E113">
            <v>-38520</v>
          </cell>
        </row>
        <row r="114">
          <cell r="A114" t="str">
            <v>03-01-02-10-0024</v>
          </cell>
          <cell r="B114" t="str">
            <v>ACCUMULATED DEPRECIATION_MOTOR CYCLE FDM 09-1919</v>
          </cell>
          <cell r="C114">
            <v>0</v>
          </cell>
          <cell r="D114">
            <v>45136</v>
          </cell>
          <cell r="E114">
            <v>-45136</v>
          </cell>
        </row>
        <row r="115">
          <cell r="A115" t="str">
            <v>03-01-02-10-0025</v>
          </cell>
          <cell r="B115" t="str">
            <v>ACCUMULATED DEPRECIATION_TOYOTA COROLLA LEB 09-855</v>
          </cell>
          <cell r="C115">
            <v>0</v>
          </cell>
          <cell r="D115">
            <v>934241</v>
          </cell>
          <cell r="E115">
            <v>-934241</v>
          </cell>
        </row>
        <row r="116">
          <cell r="A116" t="str">
            <v>03-01-02-10-0026</v>
          </cell>
          <cell r="B116" t="str">
            <v>ACCUMULATED DEPRECIATION_MOTOR CYCLE GAM 08-7240</v>
          </cell>
          <cell r="C116">
            <v>0</v>
          </cell>
          <cell r="D116">
            <v>43213</v>
          </cell>
          <cell r="E116">
            <v>-43213</v>
          </cell>
        </row>
        <row r="117">
          <cell r="A117" t="str">
            <v>03-01-02-10-0028</v>
          </cell>
          <cell r="B117" t="str">
            <v>ACCUMULATED DEPRECIATION_MOTOR CYCLE GAM-11-2377</v>
          </cell>
          <cell r="C117">
            <v>0</v>
          </cell>
          <cell r="D117">
            <v>33129</v>
          </cell>
          <cell r="E117">
            <v>-33129</v>
          </cell>
        </row>
        <row r="118">
          <cell r="A118" t="str">
            <v>03-01-02-10-0029</v>
          </cell>
          <cell r="B118" t="str">
            <v>ACCUMULATED DEPRECIATION_SUZUKI BOLAN LEC-11-5612</v>
          </cell>
          <cell r="C118">
            <v>0</v>
          </cell>
          <cell r="D118">
            <v>290714</v>
          </cell>
          <cell r="E118">
            <v>-290714</v>
          </cell>
        </row>
        <row r="119">
          <cell r="A119" t="str">
            <v>03-01-02-10-0030</v>
          </cell>
          <cell r="B119" t="str">
            <v>ACCUMULATED DEPRECIATION_SUZUKI PICKUP LES-12_8728</v>
          </cell>
          <cell r="C119">
            <v>0</v>
          </cell>
          <cell r="D119">
            <v>193996</v>
          </cell>
          <cell r="E119">
            <v>-193996</v>
          </cell>
        </row>
        <row r="120">
          <cell r="A120" t="str">
            <v>03-01-02-10-0031</v>
          </cell>
          <cell r="B120" t="str">
            <v>ACCUMULATED DEPRECIATION_TOYOTA COROLLA LE-13-3434</v>
          </cell>
          <cell r="C120">
            <v>0</v>
          </cell>
          <cell r="D120">
            <v>551524</v>
          </cell>
          <cell r="E120">
            <v>-551524</v>
          </cell>
        </row>
        <row r="121">
          <cell r="A121" t="str">
            <v>03-01-02-10-0032</v>
          </cell>
          <cell r="B121" t="str">
            <v>ACCUMULATED DEPRECIATION_TRACTOR (MASSEY FERGUSON) LES-12-9151</v>
          </cell>
          <cell r="C121">
            <v>0</v>
          </cell>
          <cell r="D121">
            <v>177465</v>
          </cell>
          <cell r="E121">
            <v>-177465</v>
          </cell>
        </row>
        <row r="122">
          <cell r="A122" t="str">
            <v>03-01-02-10-0033</v>
          </cell>
          <cell r="B122" t="str">
            <v>ACCUMULATED DEPRECIATION_TOYOTA COROLLA LE-13-9625</v>
          </cell>
          <cell r="C122">
            <v>0</v>
          </cell>
          <cell r="D122">
            <v>460207</v>
          </cell>
          <cell r="E122">
            <v>-460207</v>
          </cell>
        </row>
        <row r="123">
          <cell r="A123" t="str">
            <v>03-01-02-10-0034</v>
          </cell>
          <cell r="B123" t="str">
            <v>ACCUMULATED DEPRECIATION_SUZUKI MEHRAN LE-14-7785</v>
          </cell>
          <cell r="C123">
            <v>0</v>
          </cell>
          <cell r="D123">
            <v>69648</v>
          </cell>
          <cell r="E123">
            <v>-69648</v>
          </cell>
        </row>
        <row r="124">
          <cell r="A124" t="str">
            <v>03-01-02-10-0035</v>
          </cell>
          <cell r="B124" t="str">
            <v>ACCUMULATED DEPRECIATION_TRACTOR (MF-260) GAS-13-829</v>
          </cell>
          <cell r="C124">
            <v>0</v>
          </cell>
          <cell r="D124">
            <v>75198</v>
          </cell>
          <cell r="E124">
            <v>-75198</v>
          </cell>
        </row>
        <row r="125">
          <cell r="A125" t="str">
            <v>03-01-02-15-0001</v>
          </cell>
          <cell r="B125" t="str">
            <v>ACCUMULATED DEPRECIATION_ARMS &amp; AMMUNITIONS</v>
          </cell>
          <cell r="C125">
            <v>0</v>
          </cell>
          <cell r="D125">
            <v>50156</v>
          </cell>
          <cell r="E125">
            <v>-50156</v>
          </cell>
        </row>
        <row r="126">
          <cell r="A126" t="str">
            <v>03-01-02-15-0002</v>
          </cell>
          <cell r="B126" t="str">
            <v>ACCUMULATED DEPRECIATION_DISPLAY CENTERS</v>
          </cell>
          <cell r="C126">
            <v>0</v>
          </cell>
          <cell r="D126">
            <v>132178</v>
          </cell>
          <cell r="E126">
            <v>-132178</v>
          </cell>
        </row>
        <row r="127">
          <cell r="A127" t="str">
            <v>03-01-02-15-0003</v>
          </cell>
          <cell r="B127" t="str">
            <v>ACCUMULATED DEPRECIATION_BOARDS &amp; SIGNS</v>
          </cell>
          <cell r="C127">
            <v>0</v>
          </cell>
          <cell r="D127">
            <v>103032</v>
          </cell>
          <cell r="E127">
            <v>-103032</v>
          </cell>
        </row>
        <row r="128">
          <cell r="A128" t="str">
            <v>03-03-01-01-0002</v>
          </cell>
          <cell r="B128" t="str">
            <v>DEFERRED ADVERTISEMENT</v>
          </cell>
          <cell r="C128">
            <v>5845457</v>
          </cell>
          <cell r="D128">
            <v>0</v>
          </cell>
          <cell r="E128">
            <v>5845457</v>
          </cell>
        </row>
        <row r="129">
          <cell r="A129" t="str">
            <v>03-05-01-01-0001</v>
          </cell>
          <cell r="B129" t="str">
            <v>CAPITAL WORK IN PROGRESS_BUILDING</v>
          </cell>
          <cell r="C129">
            <v>2682282</v>
          </cell>
          <cell r="D129">
            <v>0</v>
          </cell>
          <cell r="E129">
            <v>2682282</v>
          </cell>
        </row>
        <row r="130">
          <cell r="A130" t="str">
            <v>03-10-01-01-0001</v>
          </cell>
          <cell r="B130" t="str">
            <v>BRASS INVENTORY</v>
          </cell>
          <cell r="C130">
            <v>70232368</v>
          </cell>
          <cell r="D130">
            <v>0</v>
          </cell>
          <cell r="E130">
            <v>70232368</v>
          </cell>
        </row>
        <row r="131">
          <cell r="A131" t="str">
            <v>03-10-01-01-0002</v>
          </cell>
          <cell r="B131" t="str">
            <v>ZINC INVENTORY</v>
          </cell>
          <cell r="C131">
            <v>503656</v>
          </cell>
          <cell r="D131">
            <v>0</v>
          </cell>
          <cell r="E131">
            <v>503656</v>
          </cell>
        </row>
        <row r="132">
          <cell r="A132" t="str">
            <v>03-10-01-01-0003</v>
          </cell>
          <cell r="B132" t="str">
            <v>COPPER</v>
          </cell>
          <cell r="C132">
            <v>3176399</v>
          </cell>
          <cell r="D132">
            <v>0</v>
          </cell>
          <cell r="E132">
            <v>3176399</v>
          </cell>
        </row>
        <row r="133">
          <cell r="A133" t="str">
            <v>03-10-01-03-0001</v>
          </cell>
          <cell r="B133" t="str">
            <v>PACKING MATERIAL INVENTORY</v>
          </cell>
          <cell r="C133">
            <v>5124006</v>
          </cell>
          <cell r="D133">
            <v>0</v>
          </cell>
          <cell r="E133">
            <v>5124006</v>
          </cell>
        </row>
        <row r="134">
          <cell r="A134" t="str">
            <v>03-10-01-04-0001</v>
          </cell>
          <cell r="B134" t="str">
            <v>PRODUCTION MATERIAL INVENTORY</v>
          </cell>
          <cell r="C134">
            <v>23711369</v>
          </cell>
          <cell r="D134">
            <v>0</v>
          </cell>
          <cell r="E134">
            <v>23711369</v>
          </cell>
        </row>
        <row r="135">
          <cell r="A135" t="str">
            <v>03-10-01-06-0001</v>
          </cell>
          <cell r="B135" t="str">
            <v>COLORS &amp; CHEMICAL INVENTORY</v>
          </cell>
          <cell r="C135">
            <v>9715041</v>
          </cell>
          <cell r="D135">
            <v>0</v>
          </cell>
          <cell r="E135">
            <v>9715041</v>
          </cell>
        </row>
        <row r="136">
          <cell r="A136" t="str">
            <v>03-10-01-07-0001</v>
          </cell>
          <cell r="B136" t="str">
            <v>STORES &amp; SPARES</v>
          </cell>
          <cell r="C136">
            <v>1839118</v>
          </cell>
          <cell r="D136">
            <v>0</v>
          </cell>
          <cell r="E136">
            <v>1839118</v>
          </cell>
        </row>
        <row r="137">
          <cell r="A137" t="str">
            <v>03-10-01-08-0001</v>
          </cell>
          <cell r="B137" t="str">
            <v>WORK IN PROCESS INVENTORY</v>
          </cell>
          <cell r="C137">
            <v>53554235</v>
          </cell>
          <cell r="D137">
            <v>0</v>
          </cell>
          <cell r="E137">
            <v>53554235</v>
          </cell>
        </row>
        <row r="138">
          <cell r="A138" t="str">
            <v>03-10-01-09-0001</v>
          </cell>
          <cell r="B138" t="str">
            <v>FINISHED GOODS INVENTORY</v>
          </cell>
          <cell r="C138">
            <v>94304968</v>
          </cell>
          <cell r="D138">
            <v>0</v>
          </cell>
          <cell r="E138">
            <v>94304968</v>
          </cell>
        </row>
        <row r="139">
          <cell r="A139" t="str">
            <v>03-10-01-09-0002</v>
          </cell>
          <cell r="B139" t="str">
            <v>IMPORTED FINISHED GOODS INVENTORY</v>
          </cell>
          <cell r="C139">
            <v>1456909</v>
          </cell>
          <cell r="D139">
            <v>0</v>
          </cell>
          <cell r="E139">
            <v>1456909</v>
          </cell>
        </row>
        <row r="140">
          <cell r="A140" t="str">
            <v>03-10-03-01-0020</v>
          </cell>
          <cell r="B140" t="str">
            <v>LC_NANANDELIN MACHINERY MANUFACTURING CO. LTD, XING, FUJIAN, CHINA</v>
          </cell>
          <cell r="C140">
            <v>145796</v>
          </cell>
          <cell r="D140">
            <v>0</v>
          </cell>
          <cell r="E140">
            <v>145796</v>
          </cell>
        </row>
        <row r="141">
          <cell r="A141" t="str">
            <v>03-10-03-01-0030</v>
          </cell>
          <cell r="B141" t="str">
            <v>LC_XIAMEN CHILLBIO CO., LTD, XIAMEN, CHINA</v>
          </cell>
          <cell r="C141">
            <v>341666</v>
          </cell>
          <cell r="D141">
            <v>0</v>
          </cell>
          <cell r="E141">
            <v>341666</v>
          </cell>
        </row>
        <row r="142">
          <cell r="A142" t="str">
            <v>03-10-03-01-0031</v>
          </cell>
          <cell r="B142" t="str">
            <v>LC_FU JIAN YUANLONG TRADING CO., LTD, CHINA</v>
          </cell>
          <cell r="C142">
            <v>22302</v>
          </cell>
          <cell r="D142">
            <v>0</v>
          </cell>
          <cell r="E142">
            <v>22302</v>
          </cell>
        </row>
        <row r="143">
          <cell r="A143" t="str">
            <v>03-10-03-01-0032</v>
          </cell>
          <cell r="B143" t="str">
            <v>LC_TAIZHOU TIJIMA TRADE CO. LTD ZHEJIANG, CHINA</v>
          </cell>
          <cell r="C143">
            <v>714014</v>
          </cell>
          <cell r="D143">
            <v>0</v>
          </cell>
          <cell r="E143">
            <v>714014</v>
          </cell>
        </row>
        <row r="144">
          <cell r="A144" t="str">
            <v>03-10-05-01-0001</v>
          </cell>
          <cell r="B144" t="str">
            <v>MASTER POLY PLASTIC INDUSTRIES LIMITED, GUJRANWALA</v>
          </cell>
          <cell r="C144">
            <v>0</v>
          </cell>
          <cell r="D144">
            <v>0</v>
          </cell>
          <cell r="E144">
            <v>0</v>
          </cell>
        </row>
        <row r="145">
          <cell r="A145" t="str">
            <v>03-10-05-01-0007</v>
          </cell>
          <cell r="B145" t="str">
            <v>ARIF &amp; CO, LAHORE</v>
          </cell>
          <cell r="C145">
            <v>0</v>
          </cell>
          <cell r="D145">
            <v>933</v>
          </cell>
          <cell r="E145">
            <v>-933</v>
          </cell>
        </row>
        <row r="146">
          <cell r="A146" t="str">
            <v>03-10-05-01-0009</v>
          </cell>
          <cell r="B146" t="str">
            <v>DECENT SANITARY STORE, SAHIWAL</v>
          </cell>
          <cell r="C146">
            <v>218863</v>
          </cell>
          <cell r="D146">
            <v>0</v>
          </cell>
          <cell r="E146">
            <v>218863</v>
          </cell>
        </row>
        <row r="147">
          <cell r="A147" t="str">
            <v>03-10-05-01-0023</v>
          </cell>
          <cell r="B147" t="str">
            <v>MOIZ ASGHAR ALI, KARACHI</v>
          </cell>
          <cell r="C147">
            <v>1238</v>
          </cell>
          <cell r="D147">
            <v>0</v>
          </cell>
          <cell r="E147">
            <v>1238</v>
          </cell>
        </row>
        <row r="148">
          <cell r="A148" t="str">
            <v>03-10-05-01-0028</v>
          </cell>
          <cell r="B148" t="str">
            <v>SHAKEEL TRADING CORPORATION, RAWALPINDI</v>
          </cell>
          <cell r="C148">
            <v>354729</v>
          </cell>
          <cell r="D148">
            <v>0</v>
          </cell>
          <cell r="E148">
            <v>354729</v>
          </cell>
        </row>
        <row r="149">
          <cell r="A149" t="str">
            <v>03-10-05-01-0030</v>
          </cell>
          <cell r="B149" t="str">
            <v>ZOAIB ALI &amp; CO, HYDERABAD</v>
          </cell>
          <cell r="C149">
            <v>747312</v>
          </cell>
          <cell r="D149">
            <v>0</v>
          </cell>
          <cell r="E149">
            <v>747312</v>
          </cell>
        </row>
        <row r="150">
          <cell r="A150" t="str">
            <v>03-10-05-01-0036</v>
          </cell>
          <cell r="B150" t="str">
            <v>ZUBAIR BROTHERS, LAHORE</v>
          </cell>
          <cell r="C150">
            <v>0</v>
          </cell>
          <cell r="D150">
            <v>0</v>
          </cell>
          <cell r="E150">
            <v>0</v>
          </cell>
        </row>
        <row r="151">
          <cell r="A151" t="str">
            <v>03-10-05-01-0046</v>
          </cell>
          <cell r="B151" t="str">
            <v>MAJEED TRADING CORPORATION (PVT) LIMITED, ISLAMABAD</v>
          </cell>
          <cell r="C151">
            <v>0</v>
          </cell>
          <cell r="D151">
            <v>165524</v>
          </cell>
          <cell r="E151">
            <v>-165524</v>
          </cell>
        </row>
        <row r="152">
          <cell r="A152" t="str">
            <v>03-10-05-01-0054</v>
          </cell>
          <cell r="B152" t="str">
            <v>MUHAMMAD TARIQ SHEIKH, GUJRANWALA</v>
          </cell>
          <cell r="C152">
            <v>1</v>
          </cell>
          <cell r="D152">
            <v>0</v>
          </cell>
          <cell r="E152">
            <v>1</v>
          </cell>
        </row>
        <row r="153">
          <cell r="A153" t="str">
            <v>03-10-05-01-0058</v>
          </cell>
          <cell r="B153" t="str">
            <v>CH. RIAZ AHMED, RAWALPINDI</v>
          </cell>
          <cell r="C153">
            <v>0</v>
          </cell>
          <cell r="D153">
            <v>0</v>
          </cell>
          <cell r="E153">
            <v>0</v>
          </cell>
        </row>
        <row r="154">
          <cell r="A154" t="str">
            <v>03-10-05-01-0082</v>
          </cell>
          <cell r="B154" t="str">
            <v>MUHAMMAD TAYYAB, GUJRANWALA</v>
          </cell>
          <cell r="C154">
            <v>1</v>
          </cell>
          <cell r="D154">
            <v>0</v>
          </cell>
          <cell r="E154">
            <v>1</v>
          </cell>
        </row>
        <row r="155">
          <cell r="A155" t="str">
            <v>03-10-05-01-0099</v>
          </cell>
          <cell r="B155" t="str">
            <v>RAFIQ-UR-REHMAN QURESHI, MULTAN</v>
          </cell>
          <cell r="C155">
            <v>0</v>
          </cell>
          <cell r="D155">
            <v>0</v>
          </cell>
          <cell r="E155">
            <v>0</v>
          </cell>
        </row>
        <row r="156">
          <cell r="A156" t="str">
            <v>03-10-05-01-0108</v>
          </cell>
          <cell r="B156" t="str">
            <v>HABIB RAFIQ(PVT) LIMITED, LAHORE</v>
          </cell>
          <cell r="C156">
            <v>88118</v>
          </cell>
          <cell r="D156">
            <v>0</v>
          </cell>
          <cell r="E156">
            <v>88118</v>
          </cell>
        </row>
        <row r="157">
          <cell r="A157" t="str">
            <v>03-10-05-01-0144</v>
          </cell>
          <cell r="B157" t="str">
            <v>AZIZ FATIMA TRUST HOSPITAL, FAISALABAD</v>
          </cell>
          <cell r="C157">
            <v>2</v>
          </cell>
          <cell r="D157">
            <v>0</v>
          </cell>
          <cell r="E157">
            <v>2</v>
          </cell>
        </row>
        <row r="158">
          <cell r="A158" t="str">
            <v>03-10-05-01-0145</v>
          </cell>
          <cell r="B158" t="str">
            <v>ARIF ZAFAR, KARACHI</v>
          </cell>
          <cell r="C158">
            <v>0</v>
          </cell>
          <cell r="D158">
            <v>0</v>
          </cell>
          <cell r="E158">
            <v>0</v>
          </cell>
        </row>
        <row r="159">
          <cell r="A159" t="str">
            <v>03-10-05-01-0151</v>
          </cell>
          <cell r="B159" t="str">
            <v>IQBAL MUZAFFAR, ISLAMABAD</v>
          </cell>
          <cell r="C159">
            <v>2</v>
          </cell>
          <cell r="D159">
            <v>0</v>
          </cell>
          <cell r="E159">
            <v>2</v>
          </cell>
        </row>
        <row r="160">
          <cell r="A160" t="str">
            <v>03-10-05-01-0160</v>
          </cell>
          <cell r="B160" t="str">
            <v>JUNAID TANVEER, FAISALABAD</v>
          </cell>
          <cell r="C160">
            <v>1</v>
          </cell>
          <cell r="D160">
            <v>0</v>
          </cell>
          <cell r="E160">
            <v>1</v>
          </cell>
        </row>
        <row r="161">
          <cell r="A161" t="str">
            <v>03-10-05-01-0162</v>
          </cell>
          <cell r="B161" t="str">
            <v>YASIR SOHAIL, OKARA</v>
          </cell>
          <cell r="C161">
            <v>0</v>
          </cell>
          <cell r="D161">
            <v>0</v>
          </cell>
          <cell r="E161">
            <v>0</v>
          </cell>
        </row>
        <row r="162">
          <cell r="A162" t="str">
            <v>03-10-05-01-0166</v>
          </cell>
          <cell r="B162" t="str">
            <v>AAWAN TRADERS, SAHIWAL</v>
          </cell>
          <cell r="C162">
            <v>1</v>
          </cell>
          <cell r="D162">
            <v>0</v>
          </cell>
          <cell r="E162">
            <v>1</v>
          </cell>
        </row>
        <row r="163">
          <cell r="A163" t="str">
            <v>03-10-05-01-0168</v>
          </cell>
          <cell r="B163" t="str">
            <v>S.M. ENTERPRISES, KARACHI</v>
          </cell>
          <cell r="C163">
            <v>3005</v>
          </cell>
          <cell r="D163">
            <v>0</v>
          </cell>
          <cell r="E163">
            <v>3005</v>
          </cell>
        </row>
        <row r="164">
          <cell r="A164" t="str">
            <v>03-10-05-01-0169</v>
          </cell>
          <cell r="B164" t="str">
            <v>TOFIQUE AHMED, BAHAWALPUR</v>
          </cell>
          <cell r="C164">
            <v>0</v>
          </cell>
          <cell r="D164">
            <v>0</v>
          </cell>
          <cell r="E164">
            <v>0</v>
          </cell>
        </row>
        <row r="165">
          <cell r="A165" t="str">
            <v>03-10-05-01-0172</v>
          </cell>
          <cell r="B165" t="str">
            <v>RELANCE SERVICES COMPANY, SHARFABAD, KARACHI</v>
          </cell>
          <cell r="C165">
            <v>0</v>
          </cell>
          <cell r="D165">
            <v>2843</v>
          </cell>
          <cell r="E165">
            <v>-2843</v>
          </cell>
        </row>
        <row r="166">
          <cell r="A166" t="str">
            <v>03-10-05-01-0176</v>
          </cell>
          <cell r="B166" t="str">
            <v>ZULFIQAR ALI, LAHORE</v>
          </cell>
          <cell r="C166">
            <v>1</v>
          </cell>
          <cell r="D166">
            <v>0</v>
          </cell>
          <cell r="E166">
            <v>1</v>
          </cell>
        </row>
        <row r="167">
          <cell r="A167" t="str">
            <v>03-10-05-01-0177</v>
          </cell>
          <cell r="B167" t="str">
            <v>WASEEM RAZA, RAWALPINDI</v>
          </cell>
          <cell r="C167">
            <v>1</v>
          </cell>
          <cell r="D167">
            <v>0</v>
          </cell>
          <cell r="E167">
            <v>1</v>
          </cell>
        </row>
        <row r="168">
          <cell r="A168" t="str">
            <v>03-10-05-01-0180</v>
          </cell>
          <cell r="B168" t="str">
            <v>BILAL RIZWI, RAWALPINDI</v>
          </cell>
          <cell r="C168">
            <v>1</v>
          </cell>
          <cell r="D168">
            <v>0</v>
          </cell>
          <cell r="E168">
            <v>1</v>
          </cell>
        </row>
        <row r="169">
          <cell r="A169" t="str">
            <v>03-10-05-01-0181</v>
          </cell>
          <cell r="B169" t="str">
            <v>DEEN MUHAMMAD, RAWALPINDI</v>
          </cell>
          <cell r="C169">
            <v>2</v>
          </cell>
          <cell r="D169">
            <v>0</v>
          </cell>
          <cell r="E169">
            <v>2</v>
          </cell>
        </row>
        <row r="170">
          <cell r="A170" t="str">
            <v>03-10-05-01-0184</v>
          </cell>
          <cell r="B170" t="str">
            <v>NASEEM AHMED, FAISALABAD</v>
          </cell>
          <cell r="C170">
            <v>5</v>
          </cell>
          <cell r="D170">
            <v>0</v>
          </cell>
          <cell r="E170">
            <v>5</v>
          </cell>
        </row>
        <row r="171">
          <cell r="A171" t="str">
            <v>03-10-05-01-0187</v>
          </cell>
          <cell r="B171" t="str">
            <v>MASTER CENTRE, KARACHI</v>
          </cell>
          <cell r="C171">
            <v>0</v>
          </cell>
          <cell r="D171">
            <v>0</v>
          </cell>
          <cell r="E171">
            <v>0</v>
          </cell>
        </row>
        <row r="172">
          <cell r="A172" t="str">
            <v>03-10-05-01-0193</v>
          </cell>
          <cell r="B172" t="str">
            <v>ABDUL HAMEED, BAHAWALPUR</v>
          </cell>
          <cell r="C172">
            <v>1</v>
          </cell>
          <cell r="D172">
            <v>0</v>
          </cell>
          <cell r="E172">
            <v>1</v>
          </cell>
        </row>
        <row r="173">
          <cell r="A173" t="str">
            <v>03-10-05-01-0196</v>
          </cell>
          <cell r="B173" t="str">
            <v>IBRAR HUSSAIN, RAWALPINDI</v>
          </cell>
          <cell r="C173">
            <v>1</v>
          </cell>
          <cell r="D173">
            <v>0</v>
          </cell>
          <cell r="E173">
            <v>1</v>
          </cell>
        </row>
        <row r="174">
          <cell r="A174" t="str">
            <v>03-10-05-01-0206</v>
          </cell>
          <cell r="B174" t="str">
            <v>USMAN HAMEED, RAWALPINDI</v>
          </cell>
          <cell r="C174">
            <v>0</v>
          </cell>
          <cell r="D174">
            <v>2</v>
          </cell>
          <cell r="E174">
            <v>-2</v>
          </cell>
        </row>
        <row r="175">
          <cell r="A175" t="str">
            <v>03-10-05-01-0210</v>
          </cell>
          <cell r="B175" t="str">
            <v>KHAN TRADE CENTRE, LAHORE</v>
          </cell>
          <cell r="C175">
            <v>0</v>
          </cell>
          <cell r="D175">
            <v>2536</v>
          </cell>
          <cell r="E175">
            <v>-2536</v>
          </cell>
        </row>
        <row r="176">
          <cell r="A176" t="str">
            <v>03-10-05-01-0219</v>
          </cell>
          <cell r="B176" t="str">
            <v>MANSOOR HASSAN, LAHORE</v>
          </cell>
          <cell r="C176">
            <v>1</v>
          </cell>
          <cell r="D176">
            <v>0</v>
          </cell>
          <cell r="E176">
            <v>1</v>
          </cell>
        </row>
        <row r="177">
          <cell r="A177" t="str">
            <v>03-10-05-01-0239</v>
          </cell>
          <cell r="B177" t="str">
            <v>NAJAM FAIZ, LAHORE</v>
          </cell>
          <cell r="C177">
            <v>0</v>
          </cell>
          <cell r="D177">
            <v>0</v>
          </cell>
          <cell r="E177">
            <v>0</v>
          </cell>
        </row>
        <row r="178">
          <cell r="A178" t="str">
            <v>03-10-05-01-0240</v>
          </cell>
          <cell r="B178" t="str">
            <v>BURHANI ASSOCIATES, KARACHI</v>
          </cell>
          <cell r="C178">
            <v>0</v>
          </cell>
          <cell r="D178">
            <v>0</v>
          </cell>
          <cell r="E178">
            <v>0</v>
          </cell>
        </row>
        <row r="179">
          <cell r="A179" t="str">
            <v>03-10-05-01-0256</v>
          </cell>
          <cell r="B179" t="str">
            <v>EDEN HOMES AT LAKE CITY LTD., LAHORE</v>
          </cell>
          <cell r="C179">
            <v>0</v>
          </cell>
          <cell r="D179">
            <v>124</v>
          </cell>
          <cell r="E179">
            <v>-124</v>
          </cell>
        </row>
        <row r="180">
          <cell r="A180" t="str">
            <v>03-10-05-01-0261</v>
          </cell>
          <cell r="B180" t="str">
            <v>IRSHAD HANIF, OKARA</v>
          </cell>
          <cell r="C180">
            <v>1</v>
          </cell>
          <cell r="D180">
            <v>0</v>
          </cell>
          <cell r="E180">
            <v>1</v>
          </cell>
        </row>
        <row r="181">
          <cell r="A181" t="str">
            <v>03-10-05-01-0263</v>
          </cell>
          <cell r="B181" t="str">
            <v>KHAN TILES CENTRE, KAMOKE</v>
          </cell>
          <cell r="C181">
            <v>0</v>
          </cell>
          <cell r="D181">
            <v>0</v>
          </cell>
          <cell r="E181">
            <v>0</v>
          </cell>
        </row>
        <row r="182">
          <cell r="A182" t="str">
            <v>03-10-05-01-0267</v>
          </cell>
          <cell r="B182" t="str">
            <v>SHAFIQ SONS, GUJRANWALA</v>
          </cell>
          <cell r="C182">
            <v>0</v>
          </cell>
          <cell r="D182">
            <v>0</v>
          </cell>
          <cell r="E182">
            <v>0</v>
          </cell>
        </row>
        <row r="183">
          <cell r="A183" t="str">
            <v>03-10-05-01-0270</v>
          </cell>
          <cell r="B183" t="str">
            <v>MUHAMMAD YASEEN(RAFIQ SONS TILES &amp; SANITARY), GUJRANWALA</v>
          </cell>
          <cell r="C183">
            <v>273025</v>
          </cell>
          <cell r="D183">
            <v>0</v>
          </cell>
          <cell r="E183">
            <v>273025</v>
          </cell>
        </row>
        <row r="184">
          <cell r="A184" t="str">
            <v>03-10-05-01-0271</v>
          </cell>
          <cell r="B184" t="str">
            <v>MUHAMMAD MUSHTAQ( RAFIQ SONS TILES &amp; SANITARY), GUJRANWALA</v>
          </cell>
          <cell r="C184">
            <v>289478</v>
          </cell>
          <cell r="D184">
            <v>0</v>
          </cell>
          <cell r="E184">
            <v>289478</v>
          </cell>
        </row>
        <row r="185">
          <cell r="A185" t="str">
            <v>03-10-05-01-0281</v>
          </cell>
          <cell r="B185" t="str">
            <v>EDEN BUILDERS, MAIN BULEWARD, GULBERG III, LAHORE</v>
          </cell>
          <cell r="C185">
            <v>0</v>
          </cell>
          <cell r="D185">
            <v>93179</v>
          </cell>
          <cell r="E185">
            <v>-93179</v>
          </cell>
        </row>
        <row r="186">
          <cell r="A186" t="str">
            <v>03-10-05-01-0282</v>
          </cell>
          <cell r="B186" t="str">
            <v>AL-HUSSAIN TRADERS, KARACHI</v>
          </cell>
          <cell r="C186">
            <v>0</v>
          </cell>
          <cell r="D186">
            <v>7333</v>
          </cell>
          <cell r="E186">
            <v>-7333</v>
          </cell>
        </row>
        <row r="187">
          <cell r="A187" t="str">
            <v>03-10-05-01-0283</v>
          </cell>
          <cell r="B187" t="str">
            <v>WAHEED AHMAD, GUJRANWALA</v>
          </cell>
          <cell r="C187">
            <v>1</v>
          </cell>
          <cell r="D187">
            <v>0</v>
          </cell>
          <cell r="E187">
            <v>1</v>
          </cell>
        </row>
        <row r="188">
          <cell r="A188" t="str">
            <v>03-10-05-01-0296</v>
          </cell>
          <cell r="B188" t="str">
            <v>IMRAN HUSSAIN, LAHORE</v>
          </cell>
          <cell r="C188">
            <v>1</v>
          </cell>
          <cell r="D188">
            <v>0</v>
          </cell>
          <cell r="E188">
            <v>1</v>
          </cell>
        </row>
        <row r="189">
          <cell r="A189" t="str">
            <v>03-10-05-01-0308</v>
          </cell>
          <cell r="B189" t="str">
            <v>TAHIR ENTERPRISES, BAHAWALPUR ROAD, HASILPUR</v>
          </cell>
          <cell r="C189">
            <v>14593</v>
          </cell>
          <cell r="D189">
            <v>0</v>
          </cell>
          <cell r="E189">
            <v>14593</v>
          </cell>
        </row>
        <row r="190">
          <cell r="A190" t="str">
            <v>03-10-05-01-0312</v>
          </cell>
          <cell r="B190" t="str">
            <v>ETIMAAD ENGINEERING (PVT) LTD, LAHORE</v>
          </cell>
          <cell r="C190">
            <v>0</v>
          </cell>
          <cell r="D190">
            <v>13754</v>
          </cell>
          <cell r="E190">
            <v>-13754</v>
          </cell>
        </row>
        <row r="191">
          <cell r="A191" t="str">
            <v>03-10-05-01-0317</v>
          </cell>
          <cell r="B191" t="str">
            <v>NASIR ALI MIRZA, MULTAN</v>
          </cell>
          <cell r="C191">
            <v>0</v>
          </cell>
          <cell r="D191">
            <v>5870</v>
          </cell>
          <cell r="E191">
            <v>-5870</v>
          </cell>
        </row>
        <row r="192">
          <cell r="A192" t="str">
            <v>03-10-05-01-0328</v>
          </cell>
          <cell r="B192" t="str">
            <v>KHURRAM IQBAL, FAISALABAD</v>
          </cell>
          <cell r="C192">
            <v>2</v>
          </cell>
          <cell r="D192">
            <v>0</v>
          </cell>
          <cell r="E192">
            <v>2</v>
          </cell>
        </row>
        <row r="193">
          <cell r="A193" t="str">
            <v>03-10-05-01-0330</v>
          </cell>
          <cell r="B193" t="str">
            <v>MAHBOOB ENTERPRISES, CHAKWAL</v>
          </cell>
          <cell r="C193">
            <v>0</v>
          </cell>
          <cell r="D193">
            <v>0</v>
          </cell>
          <cell r="E193">
            <v>0</v>
          </cell>
        </row>
        <row r="194">
          <cell r="A194" t="str">
            <v>03-10-05-01-0338</v>
          </cell>
          <cell r="B194" t="str">
            <v>N.A MUKHTAR &amp; CO, SUKKUR</v>
          </cell>
          <cell r="C194">
            <v>949890</v>
          </cell>
          <cell r="D194">
            <v>0</v>
          </cell>
          <cell r="E194">
            <v>949890</v>
          </cell>
        </row>
        <row r="195">
          <cell r="A195" t="str">
            <v>03-10-05-01-0339</v>
          </cell>
          <cell r="B195" t="str">
            <v>FAREED &amp; CO, LAHORE</v>
          </cell>
          <cell r="C195">
            <v>0</v>
          </cell>
          <cell r="D195">
            <v>284</v>
          </cell>
          <cell r="E195">
            <v>-284</v>
          </cell>
        </row>
        <row r="196">
          <cell r="A196" t="str">
            <v>03-10-05-01-0340</v>
          </cell>
          <cell r="B196" t="str">
            <v>G.H.Q, ASKARI II, AIRPORT ROAD, LAHORE</v>
          </cell>
          <cell r="C196">
            <v>324141</v>
          </cell>
          <cell r="D196">
            <v>0</v>
          </cell>
          <cell r="E196">
            <v>324141</v>
          </cell>
        </row>
        <row r="197">
          <cell r="A197" t="str">
            <v>03-10-05-01-0349</v>
          </cell>
          <cell r="B197" t="str">
            <v>T.M.ANJARWALA &amp; SONS, KARACHI</v>
          </cell>
          <cell r="C197">
            <v>0</v>
          </cell>
          <cell r="D197">
            <v>548</v>
          </cell>
          <cell r="E197">
            <v>-548</v>
          </cell>
        </row>
        <row r="198">
          <cell r="A198" t="str">
            <v>03-10-05-01-0352</v>
          </cell>
          <cell r="B198" t="str">
            <v>MUHAMMAD MUMTAZ, SHEIKHUPURA</v>
          </cell>
          <cell r="C198">
            <v>1</v>
          </cell>
          <cell r="D198">
            <v>0</v>
          </cell>
          <cell r="E198">
            <v>1</v>
          </cell>
        </row>
        <row r="199">
          <cell r="A199" t="str">
            <v>03-10-05-01-0364</v>
          </cell>
          <cell r="B199" t="str">
            <v>F. K. &amp; SONS, KARACHI</v>
          </cell>
          <cell r="C199">
            <v>0</v>
          </cell>
          <cell r="D199">
            <v>0</v>
          </cell>
          <cell r="E199">
            <v>0</v>
          </cell>
        </row>
        <row r="200">
          <cell r="A200" t="str">
            <v>03-10-05-01-0369</v>
          </cell>
          <cell r="B200" t="str">
            <v>M-CON (PVT) LTD, LAHORE</v>
          </cell>
          <cell r="C200">
            <v>183542</v>
          </cell>
          <cell r="D200">
            <v>0</v>
          </cell>
          <cell r="E200">
            <v>183542</v>
          </cell>
        </row>
        <row r="201">
          <cell r="A201" t="str">
            <v>03-10-05-01-0370</v>
          </cell>
          <cell r="B201" t="str">
            <v>NFRD DEVELOPERS &amp; BUILDERS, RAWALPINDI</v>
          </cell>
          <cell r="C201">
            <v>0</v>
          </cell>
          <cell r="D201">
            <v>307616</v>
          </cell>
          <cell r="E201">
            <v>-307616</v>
          </cell>
        </row>
        <row r="202">
          <cell r="A202" t="str">
            <v>03-10-05-01-0380</v>
          </cell>
          <cell r="B202" t="str">
            <v>ABDUL MAJEED &amp; COMPANY, ISLAMABAD</v>
          </cell>
          <cell r="C202">
            <v>0</v>
          </cell>
          <cell r="D202">
            <v>0</v>
          </cell>
          <cell r="E202">
            <v>0</v>
          </cell>
        </row>
        <row r="203">
          <cell r="A203" t="str">
            <v>03-10-05-01-0389</v>
          </cell>
          <cell r="B203" t="str">
            <v>KAMRAN ALI, RAWALPINDI</v>
          </cell>
          <cell r="C203">
            <v>3</v>
          </cell>
          <cell r="D203">
            <v>0</v>
          </cell>
          <cell r="E203">
            <v>3</v>
          </cell>
        </row>
        <row r="204">
          <cell r="A204" t="str">
            <v>03-10-05-01-0393</v>
          </cell>
          <cell r="B204" t="str">
            <v>SOHAIL AHMAD, GOJRA</v>
          </cell>
          <cell r="C204">
            <v>0</v>
          </cell>
          <cell r="D204">
            <v>0</v>
          </cell>
          <cell r="E204">
            <v>0</v>
          </cell>
        </row>
        <row r="205">
          <cell r="A205" t="str">
            <v>03-10-05-01-0394</v>
          </cell>
          <cell r="B205" t="str">
            <v>WAHAB TRADERS, CHAKWAL</v>
          </cell>
          <cell r="C205">
            <v>1</v>
          </cell>
          <cell r="D205">
            <v>0</v>
          </cell>
          <cell r="E205">
            <v>1</v>
          </cell>
        </row>
        <row r="206">
          <cell r="A206" t="str">
            <v>03-10-05-01-0395</v>
          </cell>
          <cell r="B206" t="str">
            <v>MATEEN KHAN ASSOCIATES, PESHAWAR</v>
          </cell>
          <cell r="C206">
            <v>1</v>
          </cell>
          <cell r="D206">
            <v>0</v>
          </cell>
          <cell r="E206">
            <v>1</v>
          </cell>
        </row>
        <row r="207">
          <cell r="A207" t="str">
            <v>03-10-05-01-0397</v>
          </cell>
          <cell r="B207" t="str">
            <v>ZAHEER AHMAD, CHINIOT</v>
          </cell>
          <cell r="C207">
            <v>1</v>
          </cell>
          <cell r="D207">
            <v>0</v>
          </cell>
          <cell r="E207">
            <v>1</v>
          </cell>
        </row>
        <row r="208">
          <cell r="A208" t="str">
            <v>03-10-05-01-0398</v>
          </cell>
          <cell r="B208" t="str">
            <v>MUJAHID TRADERS, SAHIWAL</v>
          </cell>
          <cell r="C208">
            <v>1</v>
          </cell>
          <cell r="D208">
            <v>0</v>
          </cell>
          <cell r="E208">
            <v>1</v>
          </cell>
        </row>
        <row r="209">
          <cell r="A209" t="str">
            <v>03-10-05-01-0407</v>
          </cell>
          <cell r="B209" t="str">
            <v>MUHAMMAD HASSAN, KARACHI</v>
          </cell>
          <cell r="C209">
            <v>1</v>
          </cell>
          <cell r="D209">
            <v>0</v>
          </cell>
          <cell r="E209">
            <v>1</v>
          </cell>
        </row>
        <row r="210">
          <cell r="A210" t="str">
            <v>03-10-05-01-0409</v>
          </cell>
          <cell r="B210" t="str">
            <v>MAJID HUSSAIN, JHELUM</v>
          </cell>
          <cell r="C210">
            <v>0</v>
          </cell>
          <cell r="D210">
            <v>0</v>
          </cell>
          <cell r="E210">
            <v>0</v>
          </cell>
        </row>
        <row r="211">
          <cell r="A211" t="str">
            <v>03-10-05-01-0411</v>
          </cell>
          <cell r="B211" t="str">
            <v>SANAULLAH, QASIM ROAD, MULTAN</v>
          </cell>
          <cell r="C211">
            <v>1</v>
          </cell>
          <cell r="D211">
            <v>0</v>
          </cell>
          <cell r="E211">
            <v>1</v>
          </cell>
        </row>
        <row r="212">
          <cell r="A212" t="str">
            <v>03-10-05-01-0413</v>
          </cell>
          <cell r="B212" t="str">
            <v>HAMID ASSOCIATES, FAISALABAD</v>
          </cell>
          <cell r="C212">
            <v>0</v>
          </cell>
          <cell r="D212">
            <v>0</v>
          </cell>
          <cell r="E212">
            <v>0</v>
          </cell>
        </row>
        <row r="213">
          <cell r="A213" t="str">
            <v>03-10-05-01-0419</v>
          </cell>
          <cell r="B213" t="str">
            <v>MUBEEN ALI, JHANG</v>
          </cell>
          <cell r="C213">
            <v>0</v>
          </cell>
          <cell r="D213">
            <v>0</v>
          </cell>
          <cell r="E213">
            <v>0</v>
          </cell>
        </row>
        <row r="214">
          <cell r="A214" t="str">
            <v>03-10-05-01-0420</v>
          </cell>
          <cell r="B214" t="str">
            <v>HASEEB AHMAD, BAHAWALPUR</v>
          </cell>
          <cell r="C214">
            <v>0</v>
          </cell>
          <cell r="D214">
            <v>0</v>
          </cell>
          <cell r="E214">
            <v>0</v>
          </cell>
        </row>
        <row r="215">
          <cell r="A215" t="str">
            <v>03-10-05-01-0426</v>
          </cell>
          <cell r="B215" t="str">
            <v>EXPERTISE (PVT) LTD, ISLAMABAD</v>
          </cell>
          <cell r="C215">
            <v>1</v>
          </cell>
          <cell r="D215">
            <v>0</v>
          </cell>
          <cell r="E215">
            <v>1</v>
          </cell>
        </row>
        <row r="216">
          <cell r="A216" t="str">
            <v>03-10-05-01-0428</v>
          </cell>
          <cell r="B216" t="str">
            <v>KHURSHEED AHMAD, RAILWAY ROAD, FAISALABAD</v>
          </cell>
          <cell r="C216">
            <v>3</v>
          </cell>
          <cell r="D216">
            <v>0</v>
          </cell>
          <cell r="E216">
            <v>3</v>
          </cell>
        </row>
        <row r="217">
          <cell r="A217" t="str">
            <v>03-10-05-01-0429</v>
          </cell>
          <cell r="B217" t="str">
            <v>SAQLAN BHATTI, MURRREE ROAD, RAWALPINDI</v>
          </cell>
          <cell r="C217">
            <v>0</v>
          </cell>
          <cell r="D217">
            <v>0</v>
          </cell>
          <cell r="E217">
            <v>0</v>
          </cell>
        </row>
        <row r="218">
          <cell r="A218" t="str">
            <v>03-10-05-01-0430</v>
          </cell>
          <cell r="B218" t="str">
            <v>QAMMAR SHAH, BHONE ROAD, CHAKWAL</v>
          </cell>
          <cell r="C218">
            <v>0</v>
          </cell>
          <cell r="D218">
            <v>0</v>
          </cell>
          <cell r="E218">
            <v>0</v>
          </cell>
        </row>
        <row r="219">
          <cell r="A219" t="str">
            <v>03-10-05-01-0446</v>
          </cell>
          <cell r="B219" t="str">
            <v>SUPER ASIA SANITARY STORE, DADYAL, AZAD KASHMIR</v>
          </cell>
          <cell r="C219">
            <v>0</v>
          </cell>
          <cell r="D219">
            <v>0</v>
          </cell>
          <cell r="E219">
            <v>0</v>
          </cell>
        </row>
        <row r="220">
          <cell r="A220" t="str">
            <v>03-10-05-01-0449</v>
          </cell>
          <cell r="B220" t="str">
            <v>INDEPENDENT NEWSPAPERS CORPORATION (PVT) LTD, LAHORE</v>
          </cell>
          <cell r="C220">
            <v>12700</v>
          </cell>
          <cell r="D220">
            <v>0</v>
          </cell>
          <cell r="E220">
            <v>12700</v>
          </cell>
        </row>
        <row r="221">
          <cell r="A221" t="str">
            <v>03-10-05-01-0457</v>
          </cell>
          <cell r="B221" t="str">
            <v>QASIM TRADERS, F.B AREA, KARACHI</v>
          </cell>
          <cell r="C221">
            <v>0</v>
          </cell>
          <cell r="D221">
            <v>0</v>
          </cell>
          <cell r="E221">
            <v>0</v>
          </cell>
        </row>
        <row r="222">
          <cell r="A222" t="str">
            <v>03-10-05-01-0460</v>
          </cell>
          <cell r="B222" t="str">
            <v>ZOOM ENGINEERS, ISLAMABAD</v>
          </cell>
          <cell r="C222">
            <v>92083</v>
          </cell>
          <cell r="D222">
            <v>0</v>
          </cell>
          <cell r="E222">
            <v>92083</v>
          </cell>
        </row>
        <row r="223">
          <cell r="A223" t="str">
            <v>03-10-05-01-0461</v>
          </cell>
          <cell r="B223" t="str">
            <v>RAYYAN TILES, KAMRA</v>
          </cell>
          <cell r="C223">
            <v>170030</v>
          </cell>
          <cell r="D223">
            <v>0</v>
          </cell>
          <cell r="E223">
            <v>170030</v>
          </cell>
        </row>
        <row r="224">
          <cell r="A224" t="str">
            <v>03-10-05-01-0465</v>
          </cell>
          <cell r="B224" t="str">
            <v>CLASSIC CERAMICS (PVT) LTD, LAHORE</v>
          </cell>
          <cell r="C224">
            <v>70593</v>
          </cell>
          <cell r="D224">
            <v>0</v>
          </cell>
          <cell r="E224">
            <v>70593</v>
          </cell>
        </row>
        <row r="225">
          <cell r="A225" t="str">
            <v>03-10-05-01-0467</v>
          </cell>
          <cell r="B225" t="str">
            <v>PARAGON CONSTRUCTORS (PVT) LTD, KARACHI</v>
          </cell>
          <cell r="C225">
            <v>0</v>
          </cell>
          <cell r="D225">
            <v>105338</v>
          </cell>
          <cell r="E225">
            <v>-105338</v>
          </cell>
        </row>
        <row r="226">
          <cell r="A226" t="str">
            <v>03-10-05-01-0469</v>
          </cell>
          <cell r="B226" t="str">
            <v>RASHID MEMORIAL WELFARE ORGANIZATION, KARACHI</v>
          </cell>
          <cell r="C226">
            <v>2448</v>
          </cell>
          <cell r="D226">
            <v>0</v>
          </cell>
          <cell r="E226">
            <v>2448</v>
          </cell>
        </row>
        <row r="227">
          <cell r="A227" t="str">
            <v>03-10-05-01-0470</v>
          </cell>
          <cell r="B227" t="str">
            <v>ABDUL MAJEED THAKUR, KARACHI</v>
          </cell>
          <cell r="C227">
            <v>0</v>
          </cell>
          <cell r="D227">
            <v>0</v>
          </cell>
          <cell r="E227">
            <v>0</v>
          </cell>
        </row>
        <row r="228">
          <cell r="A228" t="str">
            <v>03-10-05-01-0471</v>
          </cell>
          <cell r="B228" t="str">
            <v>CHAUDHRY IMPEX, LAHORE</v>
          </cell>
          <cell r="C228">
            <v>2</v>
          </cell>
          <cell r="D228">
            <v>0</v>
          </cell>
          <cell r="E228">
            <v>2</v>
          </cell>
        </row>
        <row r="229">
          <cell r="A229" t="str">
            <v>03-10-05-01-0472</v>
          </cell>
          <cell r="B229" t="str">
            <v>CHAUDHRY ART, LAHORE</v>
          </cell>
          <cell r="C229">
            <v>0</v>
          </cell>
          <cell r="D229">
            <v>0</v>
          </cell>
          <cell r="E229">
            <v>0</v>
          </cell>
        </row>
        <row r="230">
          <cell r="A230" t="str">
            <v>03-10-05-01-0475</v>
          </cell>
          <cell r="B230" t="str">
            <v>AL GHURAIR GIGA (PAKISTAN) (PVT) LTD, ISLAMABAD</v>
          </cell>
          <cell r="C230">
            <v>470263</v>
          </cell>
          <cell r="D230">
            <v>0</v>
          </cell>
          <cell r="E230">
            <v>470263</v>
          </cell>
        </row>
        <row r="231">
          <cell r="A231" t="str">
            <v>03-10-05-01-0476</v>
          </cell>
          <cell r="B231" t="str">
            <v>BUILDERS ASSOCIATES (PVT) LTD, LAHORE</v>
          </cell>
          <cell r="C231">
            <v>0</v>
          </cell>
          <cell r="D231">
            <v>2629</v>
          </cell>
          <cell r="E231">
            <v>-2629</v>
          </cell>
        </row>
        <row r="232">
          <cell r="A232" t="str">
            <v>03-10-05-01-0477</v>
          </cell>
          <cell r="B232" t="str">
            <v>POPULAR WHIRLPOOL BATH TUBS &amp; SANITARY WARES, LAHO</v>
          </cell>
          <cell r="C232">
            <v>2</v>
          </cell>
          <cell r="D232">
            <v>0</v>
          </cell>
          <cell r="E232">
            <v>2</v>
          </cell>
        </row>
        <row r="233">
          <cell r="A233" t="str">
            <v>03-10-05-01-0479</v>
          </cell>
          <cell r="B233" t="str">
            <v>MALIK PAINT HARDWARE AND SANITARY STORE, LAHORE</v>
          </cell>
          <cell r="C233">
            <v>0</v>
          </cell>
          <cell r="D233">
            <v>0</v>
          </cell>
          <cell r="E233">
            <v>0</v>
          </cell>
        </row>
        <row r="234">
          <cell r="A234" t="str">
            <v>03-10-05-01-0482</v>
          </cell>
          <cell r="B234" t="str">
            <v>NAVY HOUSING SCHEME, KARSAZ, KARACHI</v>
          </cell>
          <cell r="C234">
            <v>41160</v>
          </cell>
          <cell r="D234">
            <v>0</v>
          </cell>
          <cell r="E234">
            <v>41160</v>
          </cell>
        </row>
        <row r="235">
          <cell r="A235" t="str">
            <v>03-10-05-01-0484</v>
          </cell>
          <cell r="B235" t="str">
            <v>POPULAR SPINNING MILLS (PVT) LTD, KARACHI</v>
          </cell>
          <cell r="C235">
            <v>146092</v>
          </cell>
          <cell r="D235">
            <v>0</v>
          </cell>
          <cell r="E235">
            <v>146092</v>
          </cell>
        </row>
        <row r="236">
          <cell r="A236" t="str">
            <v>03-10-05-01-0490</v>
          </cell>
          <cell r="B236" t="str">
            <v>SITARA CHEMICAL INDUSTRIES LIMITED, FAISALABAD</v>
          </cell>
          <cell r="C236">
            <v>100331</v>
          </cell>
          <cell r="D236">
            <v>0</v>
          </cell>
          <cell r="E236">
            <v>100331</v>
          </cell>
        </row>
        <row r="237">
          <cell r="A237" t="str">
            <v>03-10-05-01-0492</v>
          </cell>
          <cell r="B237" t="str">
            <v>HOUSING DIRECTORATE, RAWALPINDI CANTT, RAWALPINDI</v>
          </cell>
          <cell r="C237">
            <v>19957683</v>
          </cell>
          <cell r="D237">
            <v>0</v>
          </cell>
          <cell r="E237">
            <v>19957683</v>
          </cell>
        </row>
        <row r="238">
          <cell r="A238" t="str">
            <v>03-10-05-01-0496</v>
          </cell>
          <cell r="B238" t="str">
            <v>INTERHOM (PVT) LTD, LAWRENCE ROAD, LAHORE</v>
          </cell>
          <cell r="C238">
            <v>40180</v>
          </cell>
          <cell r="D238">
            <v>0</v>
          </cell>
          <cell r="E238">
            <v>40180</v>
          </cell>
        </row>
        <row r="239">
          <cell r="A239" t="str">
            <v>03-10-05-01-0497</v>
          </cell>
          <cell r="B239" t="str">
            <v>TILE SELECT, SUSAN ROAD, MADINA TOWN, FAISALABAD</v>
          </cell>
          <cell r="C239">
            <v>45803</v>
          </cell>
          <cell r="D239">
            <v>0</v>
          </cell>
          <cell r="E239">
            <v>45803</v>
          </cell>
        </row>
        <row r="240">
          <cell r="A240" t="str">
            <v>03-10-05-01-0500</v>
          </cell>
          <cell r="B240" t="str">
            <v>AMAFHHA ENTERPRISES, NICOL ROAD, KARACHI</v>
          </cell>
          <cell r="C240">
            <v>0</v>
          </cell>
          <cell r="D240">
            <v>0</v>
          </cell>
          <cell r="E240">
            <v>0</v>
          </cell>
        </row>
        <row r="241">
          <cell r="A241" t="str">
            <v>03-10-05-01-0505</v>
          </cell>
          <cell r="B241" t="str">
            <v>WAJID HUSSAIN, MUHAMMAD ALI JAUHAR TOWN, LAHORE</v>
          </cell>
          <cell r="C241">
            <v>1</v>
          </cell>
          <cell r="D241">
            <v>0</v>
          </cell>
          <cell r="E241">
            <v>1</v>
          </cell>
        </row>
        <row r="242">
          <cell r="A242" t="str">
            <v>03-10-05-01-0507</v>
          </cell>
          <cell r="B242" t="str">
            <v>DASTAGIR'S SONS, RAWALPINDI</v>
          </cell>
          <cell r="C242">
            <v>1</v>
          </cell>
          <cell r="D242">
            <v>0</v>
          </cell>
          <cell r="E242">
            <v>1</v>
          </cell>
        </row>
        <row r="243">
          <cell r="A243" t="str">
            <v>03-10-05-01-0509</v>
          </cell>
          <cell r="B243" t="str">
            <v>MASTER TILES &amp; SANITARY HOME, MARDAN</v>
          </cell>
          <cell r="C243">
            <v>0</v>
          </cell>
          <cell r="D243">
            <v>330694</v>
          </cell>
          <cell r="E243">
            <v>-330694</v>
          </cell>
        </row>
        <row r="244">
          <cell r="A244" t="str">
            <v>03-10-05-01-0513</v>
          </cell>
          <cell r="B244" t="str">
            <v>SITARA DEVELOPERS (PVT) LTD, KARACHI</v>
          </cell>
          <cell r="C244">
            <v>2382</v>
          </cell>
          <cell r="D244">
            <v>0</v>
          </cell>
          <cell r="E244">
            <v>2382</v>
          </cell>
        </row>
        <row r="245">
          <cell r="A245" t="str">
            <v>03-10-05-01-0515</v>
          </cell>
          <cell r="B245" t="str">
            <v>DR. ZIA-UD-DIN HOSPITAL TRUST, CLIFTON, KARACHI</v>
          </cell>
          <cell r="C245">
            <v>1</v>
          </cell>
          <cell r="D245">
            <v>0</v>
          </cell>
          <cell r="E245">
            <v>1</v>
          </cell>
        </row>
        <row r="246">
          <cell r="A246" t="str">
            <v>03-10-05-01-0516</v>
          </cell>
          <cell r="B246" t="str">
            <v>OMV MAURICE ENERGY LTD, JINNAH AVENUE, ISLAMABAD</v>
          </cell>
          <cell r="C246">
            <v>0</v>
          </cell>
          <cell r="D246">
            <v>50904</v>
          </cell>
          <cell r="E246">
            <v>-50904</v>
          </cell>
        </row>
        <row r="247">
          <cell r="A247" t="str">
            <v>03-10-05-01-0522</v>
          </cell>
          <cell r="B247" t="str">
            <v>LATIF KHAN, JAMROOD ROAD, PESHAWAR</v>
          </cell>
          <cell r="C247">
            <v>1</v>
          </cell>
          <cell r="D247">
            <v>0</v>
          </cell>
          <cell r="E247">
            <v>1</v>
          </cell>
        </row>
        <row r="248">
          <cell r="A248" t="str">
            <v>03-10-05-01-0523</v>
          </cell>
          <cell r="B248" t="str">
            <v>ATIF SHAHZAD, SHEIKHUPURA ROAD, FAISALABAD</v>
          </cell>
          <cell r="C248">
            <v>2</v>
          </cell>
          <cell r="D248">
            <v>0</v>
          </cell>
          <cell r="E248">
            <v>2</v>
          </cell>
        </row>
        <row r="249">
          <cell r="A249" t="str">
            <v>03-10-05-01-0524</v>
          </cell>
          <cell r="B249" t="str">
            <v>ASGHAR ALI, KASHMIR ROAD, RAWALPINDI</v>
          </cell>
          <cell r="C249">
            <v>1</v>
          </cell>
          <cell r="D249">
            <v>0</v>
          </cell>
          <cell r="E249">
            <v>1</v>
          </cell>
        </row>
        <row r="250">
          <cell r="A250" t="str">
            <v>03-10-05-01-0525</v>
          </cell>
          <cell r="B250" t="str">
            <v>SARWAR SINDHI, HAROON RAOD, KARACHI</v>
          </cell>
          <cell r="C250">
            <v>0</v>
          </cell>
          <cell r="D250">
            <v>0</v>
          </cell>
          <cell r="E250">
            <v>0</v>
          </cell>
        </row>
        <row r="251">
          <cell r="A251" t="str">
            <v>03-10-05-01-0526</v>
          </cell>
          <cell r="B251" t="str">
            <v>RIAZ KHAN, KHYBER BAZAR, PESHAWAR</v>
          </cell>
          <cell r="C251">
            <v>2</v>
          </cell>
          <cell r="D251">
            <v>0</v>
          </cell>
          <cell r="E251">
            <v>2</v>
          </cell>
        </row>
        <row r="252">
          <cell r="A252" t="str">
            <v>03-10-05-01-0527</v>
          </cell>
          <cell r="B252" t="str">
            <v>SAFDAR ALI, COLLAGE ROAD, SARGODHA</v>
          </cell>
          <cell r="C252">
            <v>1</v>
          </cell>
          <cell r="D252">
            <v>0</v>
          </cell>
          <cell r="E252">
            <v>1</v>
          </cell>
        </row>
        <row r="253">
          <cell r="A253" t="str">
            <v>03-10-05-01-0528</v>
          </cell>
          <cell r="B253" t="str">
            <v>MAROOF AHMAD, JARANWALA ROAD, FAISALABAD</v>
          </cell>
          <cell r="C253">
            <v>1</v>
          </cell>
          <cell r="D253">
            <v>0</v>
          </cell>
          <cell r="E253">
            <v>1</v>
          </cell>
        </row>
        <row r="254">
          <cell r="A254" t="str">
            <v>03-10-05-01-0532</v>
          </cell>
          <cell r="B254" t="str">
            <v>RIASAT ALI, JOHAR ROAD, ISLAMABAD</v>
          </cell>
          <cell r="C254">
            <v>1</v>
          </cell>
          <cell r="D254">
            <v>0</v>
          </cell>
          <cell r="E254">
            <v>1</v>
          </cell>
        </row>
        <row r="255">
          <cell r="A255" t="str">
            <v>03-10-05-01-0533</v>
          </cell>
          <cell r="B255" t="str">
            <v>SABIH UR REHMAN, MOTI BAZAR, RAWALPINDI</v>
          </cell>
          <cell r="C255">
            <v>0</v>
          </cell>
          <cell r="D255">
            <v>0</v>
          </cell>
          <cell r="E255">
            <v>0</v>
          </cell>
        </row>
        <row r="256">
          <cell r="A256" t="str">
            <v>03-10-05-01-0534</v>
          </cell>
          <cell r="B256" t="str">
            <v>TALHA BUTT, SADIQABAD, RAWALPINDI</v>
          </cell>
          <cell r="C256">
            <v>0</v>
          </cell>
          <cell r="D256">
            <v>0</v>
          </cell>
          <cell r="E256">
            <v>0</v>
          </cell>
        </row>
        <row r="257">
          <cell r="A257" t="str">
            <v>03-10-05-01-0535</v>
          </cell>
          <cell r="B257" t="str">
            <v>ZIA AHMAD, ADAMJEE ROAD, RAWALPINDI</v>
          </cell>
          <cell r="C257">
            <v>0</v>
          </cell>
          <cell r="D257">
            <v>0</v>
          </cell>
          <cell r="E257">
            <v>0</v>
          </cell>
        </row>
        <row r="258">
          <cell r="A258" t="str">
            <v>03-10-05-01-0539</v>
          </cell>
          <cell r="B258" t="str">
            <v>M S B EDUCATIONAL TRUST, KARACHI</v>
          </cell>
          <cell r="C258">
            <v>0</v>
          </cell>
          <cell r="D258">
            <v>0</v>
          </cell>
          <cell r="E258">
            <v>0</v>
          </cell>
        </row>
        <row r="259">
          <cell r="A259" t="str">
            <v>03-10-05-01-0540</v>
          </cell>
          <cell r="B259" t="str">
            <v>ASIF BILAL, HASRAT MOHANI ROAD, CHINIOT</v>
          </cell>
          <cell r="C259">
            <v>0</v>
          </cell>
          <cell r="D259">
            <v>0</v>
          </cell>
          <cell r="E259">
            <v>0</v>
          </cell>
        </row>
        <row r="260">
          <cell r="A260" t="str">
            <v>03-10-05-01-0553</v>
          </cell>
          <cell r="B260" t="str">
            <v>SAEED AHMAD, MULTAN ROAD, BUREWALA</v>
          </cell>
          <cell r="C260">
            <v>1</v>
          </cell>
          <cell r="D260">
            <v>0</v>
          </cell>
          <cell r="E260">
            <v>1</v>
          </cell>
        </row>
        <row r="261">
          <cell r="A261" t="str">
            <v>03-10-05-01-0557</v>
          </cell>
          <cell r="B261" t="str">
            <v>YOUNIS ALI, SHALIMAR LANE SAMUNDRI ROAD, FAISALABAD</v>
          </cell>
          <cell r="C261">
            <v>2</v>
          </cell>
          <cell r="D261">
            <v>0</v>
          </cell>
          <cell r="E261">
            <v>2</v>
          </cell>
        </row>
        <row r="262">
          <cell r="A262" t="str">
            <v>03-10-05-01-0558</v>
          </cell>
          <cell r="B262" t="str">
            <v>ZAHEER IQBAL, LIAQAT ROAD, FAISALABAD</v>
          </cell>
          <cell r="C262">
            <v>1</v>
          </cell>
          <cell r="D262">
            <v>0</v>
          </cell>
          <cell r="E262">
            <v>1</v>
          </cell>
        </row>
        <row r="263">
          <cell r="A263" t="str">
            <v>03-10-05-01-0559</v>
          </cell>
          <cell r="B263" t="str">
            <v>TABASSUM ALI, RAIL BAZAR, FAISALABAD</v>
          </cell>
          <cell r="C263">
            <v>2</v>
          </cell>
          <cell r="D263">
            <v>0</v>
          </cell>
          <cell r="E263">
            <v>2</v>
          </cell>
        </row>
        <row r="264">
          <cell r="A264" t="str">
            <v>03-10-05-01-0560</v>
          </cell>
          <cell r="B264" t="str">
            <v>ABDUL SHAHKOOR, SUSAN ROAD, FAISALABAD</v>
          </cell>
          <cell r="C264">
            <v>0</v>
          </cell>
          <cell r="D264">
            <v>0</v>
          </cell>
          <cell r="E264">
            <v>0</v>
          </cell>
        </row>
        <row r="265">
          <cell r="A265" t="str">
            <v>03-10-05-01-0562</v>
          </cell>
          <cell r="B265" t="str">
            <v>TAJAMAL HUSSAIN, FAZULUL HAQ RAOD, ISLAMABAD</v>
          </cell>
          <cell r="C265">
            <v>1</v>
          </cell>
          <cell r="D265">
            <v>0</v>
          </cell>
          <cell r="E265">
            <v>1</v>
          </cell>
        </row>
        <row r="266">
          <cell r="A266" t="str">
            <v>03-10-05-01-0564</v>
          </cell>
          <cell r="B266" t="str">
            <v>SAUD ALI, TURNOL MORR FATEH JANG ROAD, ISLAMABAD</v>
          </cell>
          <cell r="C266">
            <v>1</v>
          </cell>
          <cell r="D266">
            <v>0</v>
          </cell>
          <cell r="E266">
            <v>1</v>
          </cell>
        </row>
        <row r="267">
          <cell r="A267" t="str">
            <v>03-10-05-01-0565</v>
          </cell>
          <cell r="B267" t="str">
            <v>SABIR JAVED, YOUSUF SHAH ROAD SADDAR, JHANG</v>
          </cell>
          <cell r="C267">
            <v>0</v>
          </cell>
          <cell r="D267">
            <v>0</v>
          </cell>
          <cell r="E267">
            <v>0</v>
          </cell>
        </row>
        <row r="268">
          <cell r="A268" t="str">
            <v>03-10-05-01-0568</v>
          </cell>
          <cell r="B268" t="str">
            <v>HADAYAT ALI, SHORKOT ROAD, TOBA TEK SINGH</v>
          </cell>
          <cell r="C268">
            <v>1</v>
          </cell>
          <cell r="D268">
            <v>0</v>
          </cell>
          <cell r="E268">
            <v>1</v>
          </cell>
        </row>
        <row r="269">
          <cell r="A269" t="str">
            <v>03-10-05-01-0569</v>
          </cell>
          <cell r="B269" t="str">
            <v>DILSHAD AHMED, JHANG ROAD, TOBA TEK SINGH</v>
          </cell>
          <cell r="C269">
            <v>2</v>
          </cell>
          <cell r="D269">
            <v>0</v>
          </cell>
          <cell r="E269">
            <v>2</v>
          </cell>
        </row>
        <row r="270">
          <cell r="A270" t="str">
            <v>03-10-05-01-0570</v>
          </cell>
          <cell r="B270" t="str">
            <v>JUNAID ALI, CHOWK JATHO KHAN, CHINIOT</v>
          </cell>
          <cell r="C270">
            <v>0</v>
          </cell>
          <cell r="D270">
            <v>0</v>
          </cell>
          <cell r="E270">
            <v>0</v>
          </cell>
        </row>
        <row r="271">
          <cell r="A271" t="str">
            <v>03-10-05-01-0574</v>
          </cell>
          <cell r="B271" t="str">
            <v>KARACHI SANITARY STORE &amp; TILE CENTER, SHAH ROAD, JHANG</v>
          </cell>
          <cell r="C271">
            <v>1</v>
          </cell>
          <cell r="D271">
            <v>0</v>
          </cell>
          <cell r="E271">
            <v>1</v>
          </cell>
        </row>
        <row r="272">
          <cell r="A272" t="str">
            <v>03-10-05-01-0575</v>
          </cell>
          <cell r="B272" t="str">
            <v>KHURAM NASEER, MOGHALPURA, LAHORE</v>
          </cell>
          <cell r="C272">
            <v>1</v>
          </cell>
          <cell r="D272">
            <v>0</v>
          </cell>
          <cell r="E272">
            <v>1</v>
          </cell>
        </row>
        <row r="273">
          <cell r="A273" t="str">
            <v>03-10-05-01-0577</v>
          </cell>
          <cell r="B273" t="str">
            <v>ZAMIR AHMED, FATEH JANG ROAD, ISLAMABAD</v>
          </cell>
          <cell r="C273">
            <v>0</v>
          </cell>
          <cell r="D273">
            <v>0</v>
          </cell>
          <cell r="E273">
            <v>0</v>
          </cell>
        </row>
        <row r="274">
          <cell r="A274" t="str">
            <v>03-10-05-01-0579</v>
          </cell>
          <cell r="B274" t="str">
            <v>JAMIL KHAN, FAKHAR ALAM ROAD, PESHAWAR</v>
          </cell>
          <cell r="C274">
            <v>1</v>
          </cell>
          <cell r="D274">
            <v>0</v>
          </cell>
          <cell r="E274">
            <v>1</v>
          </cell>
        </row>
        <row r="275">
          <cell r="A275" t="str">
            <v>03-10-05-01-0580</v>
          </cell>
          <cell r="B275" t="str">
            <v>FEROZE ALI KHAN, SADDAR ROAD, PESHAWAR</v>
          </cell>
          <cell r="C275">
            <v>1</v>
          </cell>
          <cell r="D275">
            <v>0</v>
          </cell>
          <cell r="E275">
            <v>1</v>
          </cell>
        </row>
        <row r="276">
          <cell r="A276" t="str">
            <v>03-10-05-01-0583</v>
          </cell>
          <cell r="B276" t="str">
            <v>ABAID UR REHMAN, TAIMUR ROAD GAWALMANDI, RAWALPINDI</v>
          </cell>
          <cell r="C276">
            <v>0</v>
          </cell>
          <cell r="D276">
            <v>0</v>
          </cell>
          <cell r="E276">
            <v>0</v>
          </cell>
        </row>
        <row r="277">
          <cell r="A277" t="str">
            <v>03-10-05-01-0584</v>
          </cell>
          <cell r="B277" t="str">
            <v>MAZHAR HUSSAIN, JINNAH ROAD RAWALPINDI</v>
          </cell>
          <cell r="C277">
            <v>1</v>
          </cell>
          <cell r="D277">
            <v>0</v>
          </cell>
          <cell r="E277">
            <v>1</v>
          </cell>
        </row>
        <row r="278">
          <cell r="A278" t="str">
            <v>03-10-05-01-0587</v>
          </cell>
          <cell r="B278" t="str">
            <v>MUHAMMAD ATTA, JHANG ROAD FAISALABAD</v>
          </cell>
          <cell r="C278">
            <v>0</v>
          </cell>
          <cell r="D278">
            <v>0</v>
          </cell>
          <cell r="E278">
            <v>0</v>
          </cell>
        </row>
        <row r="279">
          <cell r="A279" t="str">
            <v>03-10-05-01-0588</v>
          </cell>
          <cell r="B279" t="str">
            <v>MUHAMMAD ANWAR, RAZAABAD, FAISALABAD</v>
          </cell>
          <cell r="C279">
            <v>5</v>
          </cell>
          <cell r="D279">
            <v>0</v>
          </cell>
          <cell r="E279">
            <v>5</v>
          </cell>
        </row>
        <row r="280">
          <cell r="A280" t="str">
            <v>03-10-05-01-0589</v>
          </cell>
          <cell r="B280" t="str">
            <v>MUDASAR HAMEED, MANSOORABAD, FAISALABAD</v>
          </cell>
          <cell r="C280">
            <v>1</v>
          </cell>
          <cell r="D280">
            <v>0</v>
          </cell>
          <cell r="E280">
            <v>1</v>
          </cell>
        </row>
        <row r="281">
          <cell r="A281" t="str">
            <v>03-10-05-01-0590</v>
          </cell>
          <cell r="B281" t="str">
            <v>MALIK QAYUM, G.T ROAD, GUJJAR KHAN</v>
          </cell>
          <cell r="C281">
            <v>0</v>
          </cell>
          <cell r="D281">
            <v>0</v>
          </cell>
          <cell r="E281">
            <v>0</v>
          </cell>
        </row>
        <row r="282">
          <cell r="A282" t="str">
            <v>03-10-05-01-0591</v>
          </cell>
          <cell r="B282" t="str">
            <v>IJAZ ALI, YOUSUF SHAH RAOD, SADDAR JHANG</v>
          </cell>
          <cell r="C282">
            <v>1</v>
          </cell>
          <cell r="D282">
            <v>0</v>
          </cell>
          <cell r="E282">
            <v>1</v>
          </cell>
        </row>
        <row r="283">
          <cell r="A283" t="str">
            <v>03-10-05-01-0594</v>
          </cell>
          <cell r="B283" t="str">
            <v>MAAN ALI, MULTAN ROAD, MUZAFARGHAR</v>
          </cell>
          <cell r="C283">
            <v>1</v>
          </cell>
          <cell r="D283">
            <v>0</v>
          </cell>
          <cell r="E283">
            <v>1</v>
          </cell>
        </row>
        <row r="284">
          <cell r="A284" t="str">
            <v>03-10-05-01-0595</v>
          </cell>
          <cell r="B284" t="str">
            <v>FIAZ KHAN, KHYBER ABENCY, PESHAWAR</v>
          </cell>
          <cell r="C284">
            <v>1</v>
          </cell>
          <cell r="D284">
            <v>0</v>
          </cell>
          <cell r="E284">
            <v>1</v>
          </cell>
        </row>
        <row r="285">
          <cell r="A285" t="str">
            <v>03-10-05-01-0596</v>
          </cell>
          <cell r="B285" t="str">
            <v>LUQMAN ASGHAR, LIAQAT ROAD, RAWALPINDI</v>
          </cell>
          <cell r="C285">
            <v>0</v>
          </cell>
          <cell r="D285">
            <v>0</v>
          </cell>
          <cell r="E285">
            <v>0</v>
          </cell>
        </row>
        <row r="286">
          <cell r="A286" t="str">
            <v>03-10-05-01-0597</v>
          </cell>
          <cell r="B286" t="str">
            <v>KHAWAR SALEEM, ADAMJEE ROAD, RAWALPINDI</v>
          </cell>
          <cell r="C286">
            <v>0</v>
          </cell>
          <cell r="D286">
            <v>0</v>
          </cell>
          <cell r="E286">
            <v>0</v>
          </cell>
        </row>
        <row r="287">
          <cell r="A287" t="str">
            <v>03-10-05-01-0602</v>
          </cell>
          <cell r="B287" t="str">
            <v>AWAN AHMAD, KUTCHERY BAZAR SARGODHA</v>
          </cell>
          <cell r="C287">
            <v>0</v>
          </cell>
          <cell r="D287">
            <v>0</v>
          </cell>
          <cell r="E287">
            <v>0</v>
          </cell>
        </row>
        <row r="288">
          <cell r="A288" t="str">
            <v>03-10-05-01-0604</v>
          </cell>
          <cell r="B288" t="str">
            <v>QAYUM AHMED, JHANG ROAD ,TOBA TEK SINGH</v>
          </cell>
          <cell r="C288">
            <v>0</v>
          </cell>
          <cell r="D288">
            <v>0</v>
          </cell>
          <cell r="E288">
            <v>0</v>
          </cell>
        </row>
        <row r="289">
          <cell r="A289" t="str">
            <v>03-10-05-01-0606</v>
          </cell>
          <cell r="B289" t="str">
            <v>M.ISHAQ, COURT ROAD, JHANG</v>
          </cell>
          <cell r="C289">
            <v>1</v>
          </cell>
          <cell r="D289">
            <v>0</v>
          </cell>
          <cell r="E289">
            <v>1</v>
          </cell>
        </row>
        <row r="290">
          <cell r="A290" t="str">
            <v>03-10-05-01-0608</v>
          </cell>
          <cell r="B290" t="str">
            <v>HAROON ALI, G.T ROAD, GUJRANWALA</v>
          </cell>
          <cell r="C290">
            <v>1</v>
          </cell>
          <cell r="D290">
            <v>0</v>
          </cell>
          <cell r="E290">
            <v>1</v>
          </cell>
        </row>
        <row r="291">
          <cell r="A291" t="str">
            <v>03-10-05-01-0611</v>
          </cell>
          <cell r="B291" t="str">
            <v>FIAZ AHMAD BUTT, SAFOORAH CHOWRANGI ROAD, KARACHI</v>
          </cell>
          <cell r="C291">
            <v>1</v>
          </cell>
          <cell r="D291">
            <v>0</v>
          </cell>
          <cell r="E291">
            <v>1</v>
          </cell>
        </row>
        <row r="292">
          <cell r="A292" t="str">
            <v>03-10-05-01-0612</v>
          </cell>
          <cell r="B292" t="str">
            <v>RAFIQ-UR- REHMAN, HASSAN PARWANA ROAD, MULTAN</v>
          </cell>
          <cell r="C292">
            <v>1</v>
          </cell>
          <cell r="D292">
            <v>0</v>
          </cell>
          <cell r="E292">
            <v>1</v>
          </cell>
        </row>
        <row r="293">
          <cell r="A293" t="str">
            <v>03-10-05-01-0614</v>
          </cell>
          <cell r="B293" t="str">
            <v>KHALID QAZI, SAIDPUR ROAD NEAR CHUNGI, RAWALPINDI</v>
          </cell>
          <cell r="C293">
            <v>0</v>
          </cell>
          <cell r="D293">
            <v>0</v>
          </cell>
          <cell r="E293">
            <v>0</v>
          </cell>
        </row>
        <row r="294">
          <cell r="A294" t="str">
            <v>03-10-05-01-0616</v>
          </cell>
          <cell r="B294" t="str">
            <v>SHAHZAD AZIZ, MULTAN</v>
          </cell>
          <cell r="C294">
            <v>2</v>
          </cell>
          <cell r="D294">
            <v>0</v>
          </cell>
          <cell r="E294">
            <v>2</v>
          </cell>
        </row>
        <row r="295">
          <cell r="A295" t="str">
            <v>03-10-05-01-0617</v>
          </cell>
          <cell r="B295" t="str">
            <v>HAFIZ ISHTIAQ, MULTAN</v>
          </cell>
          <cell r="C295">
            <v>3</v>
          </cell>
          <cell r="D295">
            <v>0</v>
          </cell>
          <cell r="E295">
            <v>3</v>
          </cell>
        </row>
        <row r="296">
          <cell r="A296" t="str">
            <v>03-10-05-01-0622</v>
          </cell>
          <cell r="B296" t="str">
            <v>MUHAMMAD SUFYAN, CHINIOT</v>
          </cell>
          <cell r="C296">
            <v>0</v>
          </cell>
          <cell r="D296">
            <v>0</v>
          </cell>
          <cell r="E296">
            <v>0</v>
          </cell>
        </row>
        <row r="297">
          <cell r="A297" t="str">
            <v>03-10-05-01-0623</v>
          </cell>
          <cell r="B297" t="str">
            <v>PAK FRIENDS ENTERPRISES, MULTAN</v>
          </cell>
          <cell r="C297">
            <v>9410</v>
          </cell>
          <cell r="D297">
            <v>0</v>
          </cell>
          <cell r="E297">
            <v>9410</v>
          </cell>
        </row>
        <row r="298">
          <cell r="A298" t="str">
            <v>03-10-05-01-0625</v>
          </cell>
          <cell r="B298" t="str">
            <v>RAHEEL AHMED, GUJRANWALA</v>
          </cell>
          <cell r="C298">
            <v>0</v>
          </cell>
          <cell r="D298">
            <v>0</v>
          </cell>
          <cell r="E298">
            <v>0</v>
          </cell>
        </row>
        <row r="299">
          <cell r="A299" t="str">
            <v>03-10-05-01-0629</v>
          </cell>
          <cell r="B299" t="str">
            <v>SHABIR AHMAD, SARGODHA</v>
          </cell>
          <cell r="C299">
            <v>1</v>
          </cell>
          <cell r="D299">
            <v>0</v>
          </cell>
          <cell r="E299">
            <v>1</v>
          </cell>
        </row>
        <row r="300">
          <cell r="A300" t="str">
            <v>03-10-05-01-0631</v>
          </cell>
          <cell r="B300" t="str">
            <v>MUSTANSIR IQBAL, LAHORE</v>
          </cell>
          <cell r="C300">
            <v>1</v>
          </cell>
          <cell r="D300">
            <v>0</v>
          </cell>
          <cell r="E300">
            <v>1</v>
          </cell>
        </row>
        <row r="301">
          <cell r="A301" t="str">
            <v>03-10-05-01-0632</v>
          </cell>
          <cell r="B301" t="str">
            <v>AAMIR RAFIQUE BHATTI, JOHARABAD</v>
          </cell>
          <cell r="C301">
            <v>0</v>
          </cell>
          <cell r="D301">
            <v>0</v>
          </cell>
          <cell r="E301">
            <v>0</v>
          </cell>
        </row>
        <row r="302">
          <cell r="A302" t="str">
            <v>03-10-05-01-0633</v>
          </cell>
          <cell r="B302" t="str">
            <v>D.J &amp; COMPANY, DAHARKI</v>
          </cell>
          <cell r="C302">
            <v>2</v>
          </cell>
          <cell r="D302">
            <v>0</v>
          </cell>
          <cell r="E302">
            <v>2</v>
          </cell>
        </row>
        <row r="303">
          <cell r="A303" t="str">
            <v>03-10-05-01-0636</v>
          </cell>
          <cell r="B303" t="str">
            <v>UMER ANJUM, GUJRAT</v>
          </cell>
          <cell r="C303">
            <v>1</v>
          </cell>
          <cell r="D303">
            <v>0</v>
          </cell>
          <cell r="E303">
            <v>1</v>
          </cell>
        </row>
        <row r="304">
          <cell r="A304" t="str">
            <v>03-10-05-01-0639</v>
          </cell>
          <cell r="B304" t="str">
            <v>ASLAM HAMEED, OKARA</v>
          </cell>
          <cell r="C304">
            <v>1</v>
          </cell>
          <cell r="D304">
            <v>0</v>
          </cell>
          <cell r="E304">
            <v>1</v>
          </cell>
        </row>
        <row r="305">
          <cell r="A305" t="str">
            <v>03-10-05-01-0642</v>
          </cell>
          <cell r="B305" t="str">
            <v>AWAN CERAMIC, KARACHI</v>
          </cell>
          <cell r="C305">
            <v>1</v>
          </cell>
          <cell r="D305">
            <v>0</v>
          </cell>
          <cell r="E305">
            <v>1</v>
          </cell>
        </row>
        <row r="306">
          <cell r="A306" t="str">
            <v>03-10-05-01-0649</v>
          </cell>
          <cell r="B306" t="str">
            <v>ALLIANCE RESOURCE PVT, LTD</v>
          </cell>
          <cell r="C306">
            <v>34355</v>
          </cell>
          <cell r="D306">
            <v>0</v>
          </cell>
          <cell r="E306">
            <v>34355</v>
          </cell>
        </row>
        <row r="307">
          <cell r="A307" t="str">
            <v>03-10-05-01-0650</v>
          </cell>
          <cell r="B307" t="str">
            <v>HUSSANI LINKZ, KARACHI</v>
          </cell>
          <cell r="C307">
            <v>0</v>
          </cell>
          <cell r="D307">
            <v>423</v>
          </cell>
          <cell r="E307">
            <v>-423</v>
          </cell>
        </row>
        <row r="308">
          <cell r="A308" t="str">
            <v>03-10-05-01-0654</v>
          </cell>
          <cell r="B308" t="str">
            <v>CDM CONSTRUCTORS INC, ISLAMABAD</v>
          </cell>
          <cell r="C308">
            <v>0</v>
          </cell>
          <cell r="D308">
            <v>7000</v>
          </cell>
          <cell r="E308">
            <v>-7000</v>
          </cell>
        </row>
        <row r="309">
          <cell r="A309" t="str">
            <v>03-10-05-01-0655</v>
          </cell>
          <cell r="B309" t="str">
            <v>MUHAMMAD FAYYAZ, LAHORE</v>
          </cell>
          <cell r="C309">
            <v>0</v>
          </cell>
          <cell r="D309">
            <v>0</v>
          </cell>
          <cell r="E309">
            <v>0</v>
          </cell>
        </row>
        <row r="310">
          <cell r="A310" t="str">
            <v>03-10-05-01-0657</v>
          </cell>
          <cell r="B310" t="str">
            <v>SHAHID SHEIKH, WAZIRABAD</v>
          </cell>
          <cell r="C310">
            <v>0</v>
          </cell>
          <cell r="D310">
            <v>0</v>
          </cell>
          <cell r="E310">
            <v>0</v>
          </cell>
        </row>
        <row r="311">
          <cell r="A311" t="str">
            <v>03-10-05-01-0658</v>
          </cell>
          <cell r="B311" t="str">
            <v>MUSUL ENGINEERS, ISLAMABAD</v>
          </cell>
          <cell r="C311">
            <v>1</v>
          </cell>
          <cell r="D311">
            <v>0</v>
          </cell>
          <cell r="E311">
            <v>1</v>
          </cell>
        </row>
        <row r="312">
          <cell r="A312" t="str">
            <v>03-10-05-01-0659</v>
          </cell>
          <cell r="B312" t="str">
            <v>AZHAR MALIK, TALAGANG</v>
          </cell>
          <cell r="C312">
            <v>1</v>
          </cell>
          <cell r="D312">
            <v>0</v>
          </cell>
          <cell r="E312">
            <v>1</v>
          </cell>
        </row>
        <row r="313">
          <cell r="A313" t="str">
            <v>03-10-05-01-0665</v>
          </cell>
          <cell r="B313" t="str">
            <v>MUHAMMAD UMAR, RAWALPINDI</v>
          </cell>
          <cell r="C313">
            <v>1</v>
          </cell>
          <cell r="D313">
            <v>0</v>
          </cell>
          <cell r="E313">
            <v>1</v>
          </cell>
        </row>
        <row r="314">
          <cell r="A314" t="str">
            <v>03-10-05-01-0666</v>
          </cell>
          <cell r="B314" t="str">
            <v>AL- TAHUR SAINATORY, ISLAMABAD</v>
          </cell>
          <cell r="C314">
            <v>1</v>
          </cell>
          <cell r="D314">
            <v>0</v>
          </cell>
          <cell r="E314">
            <v>1</v>
          </cell>
        </row>
        <row r="315">
          <cell r="A315" t="str">
            <v>03-10-05-01-0667</v>
          </cell>
          <cell r="B315" t="str">
            <v>FAQIR MUHAMMAD, FAISALABAD</v>
          </cell>
          <cell r="C315">
            <v>3</v>
          </cell>
          <cell r="D315">
            <v>0</v>
          </cell>
          <cell r="E315">
            <v>3</v>
          </cell>
        </row>
        <row r="316">
          <cell r="A316" t="str">
            <v>03-10-05-01-0670</v>
          </cell>
          <cell r="B316" t="str">
            <v>DEPUTY DIRECTOR PROJECT(SOUTH), KARACHI</v>
          </cell>
          <cell r="C316">
            <v>2</v>
          </cell>
          <cell r="D316">
            <v>0</v>
          </cell>
          <cell r="E316">
            <v>2</v>
          </cell>
        </row>
        <row r="317">
          <cell r="A317" t="str">
            <v>03-10-05-01-0671</v>
          </cell>
          <cell r="B317" t="str">
            <v>DEPUTY DIRECTOR PNWHS, KARACHI</v>
          </cell>
          <cell r="C317">
            <v>3</v>
          </cell>
          <cell r="D317">
            <v>0</v>
          </cell>
          <cell r="E317">
            <v>3</v>
          </cell>
        </row>
        <row r="318">
          <cell r="A318" t="str">
            <v>03-10-05-01-0672</v>
          </cell>
          <cell r="B318" t="str">
            <v>FAREED CO (PVT) LIMITED, 79/1, C-BLOCK, MODEL TOWN, LAHORE</v>
          </cell>
          <cell r="C318">
            <v>0</v>
          </cell>
          <cell r="D318">
            <v>0</v>
          </cell>
          <cell r="E318">
            <v>0</v>
          </cell>
        </row>
        <row r="319">
          <cell r="A319" t="str">
            <v>03-10-05-01-0674</v>
          </cell>
          <cell r="B319" t="str">
            <v>AYUB PAINT &amp; SANITARY STORE, BHAKKAR</v>
          </cell>
          <cell r="C319">
            <v>2</v>
          </cell>
          <cell r="D319">
            <v>0</v>
          </cell>
          <cell r="E319">
            <v>2</v>
          </cell>
        </row>
        <row r="320">
          <cell r="A320" t="str">
            <v>03-10-05-01-0675</v>
          </cell>
          <cell r="B320" t="str">
            <v>HIBA TUL- RAFIA, LAHORE</v>
          </cell>
          <cell r="C320">
            <v>0</v>
          </cell>
          <cell r="D320">
            <v>0</v>
          </cell>
          <cell r="E320">
            <v>0</v>
          </cell>
        </row>
        <row r="321">
          <cell r="A321" t="str">
            <v>03-10-05-01-0676</v>
          </cell>
          <cell r="B321" t="str">
            <v>MOHAMMAD ASLAM, LAHORE</v>
          </cell>
          <cell r="C321">
            <v>0</v>
          </cell>
          <cell r="D321">
            <v>0</v>
          </cell>
          <cell r="E321">
            <v>0</v>
          </cell>
        </row>
        <row r="322">
          <cell r="A322" t="str">
            <v>03-10-05-01-0677</v>
          </cell>
          <cell r="B322" t="str">
            <v>BABER MEHMOOD, FAISALABAD</v>
          </cell>
          <cell r="C322">
            <v>0</v>
          </cell>
          <cell r="D322">
            <v>0</v>
          </cell>
          <cell r="E322">
            <v>0</v>
          </cell>
        </row>
        <row r="323">
          <cell r="A323" t="str">
            <v>03-10-05-01-0678</v>
          </cell>
          <cell r="B323" t="str">
            <v>RAUF SHAH, LAHORE</v>
          </cell>
          <cell r="C323">
            <v>1</v>
          </cell>
          <cell r="D323">
            <v>0</v>
          </cell>
          <cell r="E323">
            <v>1</v>
          </cell>
        </row>
        <row r="324">
          <cell r="A324" t="str">
            <v>03-10-05-01-0679</v>
          </cell>
          <cell r="B324" t="str">
            <v>MUHAMMAD FAROOQ IQBAL, LAHORE</v>
          </cell>
          <cell r="C324">
            <v>0</v>
          </cell>
          <cell r="D324">
            <v>0</v>
          </cell>
          <cell r="E324">
            <v>0</v>
          </cell>
        </row>
        <row r="325">
          <cell r="A325" t="str">
            <v>03-10-05-01-0682</v>
          </cell>
          <cell r="B325" t="str">
            <v>UNITED SERVICES INTERNATIONAL, KARACHI</v>
          </cell>
          <cell r="C325">
            <v>389</v>
          </cell>
          <cell r="D325">
            <v>0</v>
          </cell>
          <cell r="E325">
            <v>389</v>
          </cell>
        </row>
        <row r="326">
          <cell r="A326" t="str">
            <v>03-10-05-01-0687</v>
          </cell>
          <cell r="B326" t="str">
            <v>MALIK MUHAMMAD RAIZ, LAHORE</v>
          </cell>
          <cell r="C326">
            <v>0</v>
          </cell>
          <cell r="D326">
            <v>0</v>
          </cell>
          <cell r="E326">
            <v>0</v>
          </cell>
        </row>
        <row r="327">
          <cell r="A327" t="str">
            <v>03-10-05-01-0688</v>
          </cell>
          <cell r="B327" t="str">
            <v>ABDULREHMAN QAMAR, JHANG</v>
          </cell>
          <cell r="C327">
            <v>1</v>
          </cell>
          <cell r="D327">
            <v>0</v>
          </cell>
          <cell r="E327">
            <v>1</v>
          </cell>
        </row>
        <row r="328">
          <cell r="A328" t="str">
            <v>03-10-05-01-0689</v>
          </cell>
          <cell r="B328" t="str">
            <v>AL- REHMAN ENTERPRISES, KARACHI</v>
          </cell>
          <cell r="C328">
            <v>0</v>
          </cell>
          <cell r="D328">
            <v>0</v>
          </cell>
          <cell r="E328">
            <v>0</v>
          </cell>
        </row>
        <row r="329">
          <cell r="A329" t="str">
            <v>03-10-05-01-0690</v>
          </cell>
          <cell r="B329" t="str">
            <v>IZHAR MONNOO DEVELOPERS, LAHORE</v>
          </cell>
          <cell r="C329">
            <v>0</v>
          </cell>
          <cell r="D329">
            <v>787926</v>
          </cell>
          <cell r="E329">
            <v>-787926</v>
          </cell>
        </row>
        <row r="330">
          <cell r="A330" t="str">
            <v>03-10-05-01-0692</v>
          </cell>
          <cell r="B330" t="str">
            <v>AL- KHURRAM ENTERPRISES, KARACHI</v>
          </cell>
          <cell r="C330">
            <v>1</v>
          </cell>
          <cell r="D330">
            <v>0</v>
          </cell>
          <cell r="E330">
            <v>1</v>
          </cell>
        </row>
        <row r="331">
          <cell r="A331" t="str">
            <v>03-10-05-01-0693</v>
          </cell>
          <cell r="B331" t="str">
            <v>ALI TRADERS, KARACHI</v>
          </cell>
          <cell r="C331">
            <v>1</v>
          </cell>
          <cell r="D331">
            <v>0</v>
          </cell>
          <cell r="E331">
            <v>1</v>
          </cell>
        </row>
        <row r="332">
          <cell r="A332" t="str">
            <v>03-10-05-01-0697</v>
          </cell>
          <cell r="B332" t="str">
            <v>HAMMAD AHMED, RAWALPINDI</v>
          </cell>
          <cell r="C332">
            <v>1</v>
          </cell>
          <cell r="D332">
            <v>0</v>
          </cell>
          <cell r="E332">
            <v>1</v>
          </cell>
        </row>
        <row r="333">
          <cell r="A333" t="str">
            <v>03-10-05-01-0698</v>
          </cell>
          <cell r="B333" t="str">
            <v>MAQBOOL HUSSAIN, LAHORE</v>
          </cell>
          <cell r="C333">
            <v>1</v>
          </cell>
          <cell r="D333">
            <v>0</v>
          </cell>
          <cell r="E333">
            <v>1</v>
          </cell>
        </row>
        <row r="334">
          <cell r="A334" t="str">
            <v>03-10-05-01-0701</v>
          </cell>
          <cell r="B334" t="str">
            <v>R.B TRADERS, LAHORE</v>
          </cell>
          <cell r="C334">
            <v>0</v>
          </cell>
          <cell r="D334">
            <v>0</v>
          </cell>
          <cell r="E334">
            <v>0</v>
          </cell>
        </row>
        <row r="335">
          <cell r="A335" t="str">
            <v>03-10-05-01-0702</v>
          </cell>
          <cell r="B335" t="str">
            <v>MOHAMMAD AFZAL, FAISALABAD</v>
          </cell>
          <cell r="C335">
            <v>0</v>
          </cell>
          <cell r="D335">
            <v>0</v>
          </cell>
          <cell r="E335">
            <v>0</v>
          </cell>
        </row>
        <row r="336">
          <cell r="A336" t="str">
            <v>03-10-05-01-0703</v>
          </cell>
          <cell r="B336" t="str">
            <v>INTERLOOP LIMITED, FAISALABAD</v>
          </cell>
          <cell r="C336">
            <v>13703</v>
          </cell>
          <cell r="D336">
            <v>0</v>
          </cell>
          <cell r="E336">
            <v>13703</v>
          </cell>
        </row>
        <row r="337">
          <cell r="A337" t="str">
            <v>03-10-05-01-0704</v>
          </cell>
          <cell r="B337" t="str">
            <v>LAHORE REGENCY (PVT) LTD, LAHORE</v>
          </cell>
          <cell r="C337">
            <v>0</v>
          </cell>
          <cell r="D337">
            <v>0</v>
          </cell>
          <cell r="E337">
            <v>0</v>
          </cell>
        </row>
        <row r="338">
          <cell r="A338" t="str">
            <v>03-10-05-01-0705</v>
          </cell>
          <cell r="B338" t="str">
            <v>MUHAMMAD NAEEM, LAHORE</v>
          </cell>
          <cell r="C338">
            <v>0</v>
          </cell>
          <cell r="D338">
            <v>0</v>
          </cell>
          <cell r="E338">
            <v>0</v>
          </cell>
        </row>
        <row r="339">
          <cell r="A339" t="str">
            <v>03-10-05-01-0706</v>
          </cell>
          <cell r="B339" t="str">
            <v>MUHAMMAD AFZAL, SAMUNDARI</v>
          </cell>
          <cell r="C339">
            <v>0</v>
          </cell>
          <cell r="D339">
            <v>0</v>
          </cell>
          <cell r="E339">
            <v>0</v>
          </cell>
        </row>
        <row r="340">
          <cell r="A340" t="str">
            <v>03-10-05-01-0707</v>
          </cell>
          <cell r="B340" t="str">
            <v>EHTISHAM -UL-HAQ, LAHORE</v>
          </cell>
          <cell r="C340">
            <v>1</v>
          </cell>
          <cell r="D340">
            <v>0</v>
          </cell>
          <cell r="E340">
            <v>1</v>
          </cell>
        </row>
        <row r="341">
          <cell r="A341" t="str">
            <v>03-10-05-01-0708</v>
          </cell>
          <cell r="B341" t="str">
            <v>AB. ASSOCIATES, LAHORE</v>
          </cell>
          <cell r="C341">
            <v>0</v>
          </cell>
          <cell r="D341">
            <v>0</v>
          </cell>
          <cell r="E341">
            <v>0</v>
          </cell>
        </row>
        <row r="342">
          <cell r="A342" t="str">
            <v>03-10-05-01-0709</v>
          </cell>
          <cell r="B342" t="str">
            <v>MAXFLOW, LAHORE</v>
          </cell>
          <cell r="C342">
            <v>0</v>
          </cell>
          <cell r="D342">
            <v>0</v>
          </cell>
          <cell r="E342">
            <v>0</v>
          </cell>
        </row>
        <row r="343">
          <cell r="A343" t="str">
            <v>03-10-05-01-0710</v>
          </cell>
          <cell r="B343" t="str">
            <v>MUHAMMAD FAROOQ, SARGODHA</v>
          </cell>
          <cell r="C343">
            <v>0</v>
          </cell>
          <cell r="D343">
            <v>0</v>
          </cell>
          <cell r="E343">
            <v>0</v>
          </cell>
        </row>
        <row r="344">
          <cell r="A344" t="str">
            <v>03-10-05-01-0711</v>
          </cell>
          <cell r="B344" t="str">
            <v>BSM TRADERS, KARACHI</v>
          </cell>
          <cell r="C344">
            <v>26382</v>
          </cell>
          <cell r="D344">
            <v>0</v>
          </cell>
          <cell r="E344">
            <v>26382</v>
          </cell>
        </row>
        <row r="345">
          <cell r="A345" t="str">
            <v>03-10-05-01-0712</v>
          </cell>
          <cell r="B345" t="str">
            <v>ASIA PIPE STORE, DEERA ISMAIL KHAN</v>
          </cell>
          <cell r="C345">
            <v>0</v>
          </cell>
          <cell r="D345">
            <v>0</v>
          </cell>
          <cell r="E345">
            <v>0</v>
          </cell>
        </row>
        <row r="346">
          <cell r="A346" t="str">
            <v>03-10-05-01-0713</v>
          </cell>
          <cell r="B346" t="str">
            <v>UZMA TRADERS, BAHAKKAR</v>
          </cell>
          <cell r="C346">
            <v>0</v>
          </cell>
          <cell r="D346">
            <v>0</v>
          </cell>
          <cell r="E346">
            <v>0</v>
          </cell>
        </row>
        <row r="347">
          <cell r="A347" t="str">
            <v>03-10-05-01-0714</v>
          </cell>
          <cell r="B347" t="str">
            <v>SOHAIL BUTT, FAISALABAD</v>
          </cell>
          <cell r="C347">
            <v>1</v>
          </cell>
          <cell r="D347">
            <v>0</v>
          </cell>
          <cell r="E347">
            <v>1</v>
          </cell>
        </row>
        <row r="348">
          <cell r="A348" t="str">
            <v>03-10-05-01-0715</v>
          </cell>
          <cell r="B348" t="str">
            <v>ABDUL HASEEB, ABBOTTABAD</v>
          </cell>
          <cell r="C348">
            <v>1</v>
          </cell>
          <cell r="D348">
            <v>0</v>
          </cell>
          <cell r="E348">
            <v>1</v>
          </cell>
        </row>
        <row r="349">
          <cell r="A349" t="str">
            <v>03-10-05-01-0716</v>
          </cell>
          <cell r="B349" t="str">
            <v>MUHAMMAD YOUNAS, GOJRA</v>
          </cell>
          <cell r="C349">
            <v>0</v>
          </cell>
          <cell r="D349">
            <v>0</v>
          </cell>
          <cell r="E349">
            <v>0</v>
          </cell>
        </row>
        <row r="350">
          <cell r="A350" t="str">
            <v>03-10-05-01-0717</v>
          </cell>
          <cell r="B350" t="str">
            <v>ABDUL SATTAR, SARGODHA</v>
          </cell>
          <cell r="C350">
            <v>0</v>
          </cell>
          <cell r="D350">
            <v>0</v>
          </cell>
          <cell r="E350">
            <v>0</v>
          </cell>
        </row>
        <row r="351">
          <cell r="A351" t="str">
            <v>03-10-05-01-0718</v>
          </cell>
          <cell r="B351" t="str">
            <v>MUHAMMAD SADAQ, RAWALPINDI</v>
          </cell>
          <cell r="C351">
            <v>0</v>
          </cell>
          <cell r="D351">
            <v>0</v>
          </cell>
          <cell r="E351">
            <v>0</v>
          </cell>
        </row>
        <row r="352">
          <cell r="A352" t="str">
            <v>03-10-05-01-0719</v>
          </cell>
          <cell r="B352" t="str">
            <v>AL- NAJIF SANITARY STORE, JOHARABAD</v>
          </cell>
          <cell r="C352">
            <v>0</v>
          </cell>
          <cell r="D352">
            <v>0</v>
          </cell>
          <cell r="E352">
            <v>0</v>
          </cell>
        </row>
        <row r="353">
          <cell r="A353" t="str">
            <v>03-10-05-01-0720</v>
          </cell>
          <cell r="B353" t="str">
            <v>SADDIQ AHMED, SHEIKHUPURA</v>
          </cell>
          <cell r="C353">
            <v>1</v>
          </cell>
          <cell r="D353">
            <v>0</v>
          </cell>
          <cell r="E353">
            <v>1</v>
          </cell>
        </row>
        <row r="354">
          <cell r="A354" t="str">
            <v>03-10-05-01-0721</v>
          </cell>
          <cell r="B354" t="str">
            <v>RANA SAKHAWAT ALI, JARANWALA</v>
          </cell>
          <cell r="C354">
            <v>0</v>
          </cell>
          <cell r="D354">
            <v>0</v>
          </cell>
          <cell r="E354">
            <v>0</v>
          </cell>
        </row>
        <row r="355">
          <cell r="A355" t="str">
            <v>03-10-05-01-0722</v>
          </cell>
          <cell r="B355" t="str">
            <v>MUHAMMAD AMIR, LAHORE</v>
          </cell>
          <cell r="C355">
            <v>1</v>
          </cell>
          <cell r="D355">
            <v>0</v>
          </cell>
          <cell r="E355">
            <v>1</v>
          </cell>
        </row>
        <row r="356">
          <cell r="A356" t="str">
            <v>03-10-05-01-0723</v>
          </cell>
          <cell r="B356" t="str">
            <v>MAKKAH TILES, GUJRANWALA</v>
          </cell>
          <cell r="C356">
            <v>0</v>
          </cell>
          <cell r="D356">
            <v>0</v>
          </cell>
          <cell r="E356">
            <v>0</v>
          </cell>
        </row>
        <row r="357">
          <cell r="A357" t="str">
            <v>03-10-05-01-0724</v>
          </cell>
          <cell r="B357" t="str">
            <v>MUHAMMAD ANEES AHMED, GUJRAT</v>
          </cell>
          <cell r="C357">
            <v>1</v>
          </cell>
          <cell r="D357">
            <v>0</v>
          </cell>
          <cell r="E357">
            <v>1</v>
          </cell>
        </row>
        <row r="358">
          <cell r="A358" t="str">
            <v>03-10-05-01-0725</v>
          </cell>
          <cell r="B358" t="str">
            <v>ZAFAR SHAFIQ, FAISALABAD</v>
          </cell>
          <cell r="C358">
            <v>1</v>
          </cell>
          <cell r="D358">
            <v>0</v>
          </cell>
          <cell r="E358">
            <v>1</v>
          </cell>
        </row>
        <row r="359">
          <cell r="A359" t="str">
            <v>03-10-05-01-0726</v>
          </cell>
          <cell r="B359" t="str">
            <v>AZEEM AHMED, RAWALPINDI</v>
          </cell>
          <cell r="C359">
            <v>0</v>
          </cell>
          <cell r="D359">
            <v>0</v>
          </cell>
          <cell r="E359">
            <v>0</v>
          </cell>
        </row>
        <row r="360">
          <cell r="A360" t="str">
            <v>03-10-05-01-0727</v>
          </cell>
          <cell r="B360" t="str">
            <v>ARIF MUGHAL, SARGODHA</v>
          </cell>
          <cell r="C360">
            <v>0</v>
          </cell>
          <cell r="D360">
            <v>0</v>
          </cell>
          <cell r="E360">
            <v>0</v>
          </cell>
        </row>
        <row r="361">
          <cell r="A361" t="str">
            <v>03-10-05-01-0728</v>
          </cell>
          <cell r="B361" t="str">
            <v>ABDUL REHMAN, JHANG</v>
          </cell>
          <cell r="C361">
            <v>0</v>
          </cell>
          <cell r="D361">
            <v>0</v>
          </cell>
          <cell r="E361">
            <v>0</v>
          </cell>
        </row>
        <row r="362">
          <cell r="A362" t="str">
            <v>03-10-05-01-0729</v>
          </cell>
          <cell r="B362" t="str">
            <v>DECENT TRADERS, SAHIWAL</v>
          </cell>
          <cell r="C362">
            <v>161216</v>
          </cell>
          <cell r="D362">
            <v>0</v>
          </cell>
          <cell r="E362">
            <v>161216</v>
          </cell>
        </row>
        <row r="363">
          <cell r="A363" t="str">
            <v>03-10-05-01-0730</v>
          </cell>
          <cell r="B363" t="str">
            <v>ALI BROTHERS, KARACHI</v>
          </cell>
          <cell r="C363">
            <v>876</v>
          </cell>
          <cell r="D363">
            <v>0</v>
          </cell>
          <cell r="E363">
            <v>876</v>
          </cell>
        </row>
        <row r="364">
          <cell r="A364" t="str">
            <v>03-10-05-01-0731</v>
          </cell>
          <cell r="B364" t="str">
            <v>PAK GULF CONSTRUCTION (PVT) LTD, ISLAMABAD</v>
          </cell>
          <cell r="C364">
            <v>31410</v>
          </cell>
          <cell r="D364">
            <v>0</v>
          </cell>
          <cell r="E364">
            <v>31410</v>
          </cell>
        </row>
        <row r="365">
          <cell r="A365" t="str">
            <v>03-10-05-01-0733</v>
          </cell>
          <cell r="B365" t="str">
            <v>CH. IMTIAZ, RAWALPINDI</v>
          </cell>
          <cell r="C365">
            <v>0</v>
          </cell>
          <cell r="D365">
            <v>0</v>
          </cell>
          <cell r="E365">
            <v>0</v>
          </cell>
        </row>
        <row r="366">
          <cell r="A366" t="str">
            <v>03-10-05-01-0734</v>
          </cell>
          <cell r="B366" t="str">
            <v>IQBAL ENTERISES, ALIPUR CHATTA</v>
          </cell>
          <cell r="C366">
            <v>1</v>
          </cell>
          <cell r="D366">
            <v>0</v>
          </cell>
          <cell r="E366">
            <v>1</v>
          </cell>
        </row>
        <row r="367">
          <cell r="A367" t="str">
            <v>03-10-05-01-0735</v>
          </cell>
          <cell r="B367" t="str">
            <v>FAROOQ HAIDER, SARGODHA</v>
          </cell>
          <cell r="C367">
            <v>0</v>
          </cell>
          <cell r="D367">
            <v>0</v>
          </cell>
          <cell r="E367">
            <v>0</v>
          </cell>
        </row>
        <row r="368">
          <cell r="A368" t="str">
            <v>03-10-05-01-0736</v>
          </cell>
          <cell r="B368" t="str">
            <v>DESIGN MATRIX, LAHORE</v>
          </cell>
          <cell r="C368">
            <v>0</v>
          </cell>
          <cell r="D368">
            <v>0</v>
          </cell>
          <cell r="E368">
            <v>0</v>
          </cell>
        </row>
        <row r="369">
          <cell r="A369" t="str">
            <v>03-10-05-01-0738</v>
          </cell>
          <cell r="B369" t="str">
            <v>MUHAMMAD MAISM ALI, JOHARABAD</v>
          </cell>
          <cell r="C369">
            <v>0</v>
          </cell>
          <cell r="D369">
            <v>0</v>
          </cell>
          <cell r="E369">
            <v>0</v>
          </cell>
        </row>
        <row r="370">
          <cell r="A370" t="str">
            <v>03-10-05-01-0739</v>
          </cell>
          <cell r="B370" t="str">
            <v>KHURAM SHAHZAD, SARGODHA</v>
          </cell>
          <cell r="C370">
            <v>1</v>
          </cell>
          <cell r="D370">
            <v>0</v>
          </cell>
          <cell r="E370">
            <v>1</v>
          </cell>
        </row>
        <row r="371">
          <cell r="A371" t="str">
            <v>03-10-05-01-0740</v>
          </cell>
          <cell r="B371" t="str">
            <v>MUHAMMAD ILYAS, LAHORE</v>
          </cell>
          <cell r="C371">
            <v>0</v>
          </cell>
          <cell r="D371">
            <v>0</v>
          </cell>
          <cell r="E371">
            <v>0</v>
          </cell>
        </row>
        <row r="372">
          <cell r="A372" t="str">
            <v>03-10-05-01-0741</v>
          </cell>
          <cell r="B372" t="str">
            <v>M. USMAN, KAMRA</v>
          </cell>
          <cell r="C372">
            <v>0</v>
          </cell>
          <cell r="D372">
            <v>0</v>
          </cell>
          <cell r="E372">
            <v>0</v>
          </cell>
        </row>
        <row r="373">
          <cell r="A373" t="str">
            <v>03-10-05-01-0742</v>
          </cell>
          <cell r="B373" t="str">
            <v>MALIK KASHIF, GUJRAT</v>
          </cell>
          <cell r="C373">
            <v>2</v>
          </cell>
          <cell r="D373">
            <v>0</v>
          </cell>
          <cell r="E373">
            <v>2</v>
          </cell>
        </row>
        <row r="374">
          <cell r="A374" t="str">
            <v>03-10-05-01-0743</v>
          </cell>
          <cell r="B374" t="str">
            <v>PROJECT MANAGERS, KARACHI</v>
          </cell>
          <cell r="C374">
            <v>0</v>
          </cell>
          <cell r="D374">
            <v>0</v>
          </cell>
          <cell r="E374">
            <v>0</v>
          </cell>
        </row>
        <row r="375">
          <cell r="A375" t="str">
            <v>03-10-05-01-0744</v>
          </cell>
          <cell r="B375" t="str">
            <v>DREAM GARDENS, MULTAN</v>
          </cell>
          <cell r="C375">
            <v>0</v>
          </cell>
          <cell r="D375">
            <v>0</v>
          </cell>
          <cell r="E375">
            <v>0</v>
          </cell>
        </row>
        <row r="376">
          <cell r="A376" t="str">
            <v>03-10-05-01-0745</v>
          </cell>
          <cell r="B376" t="str">
            <v>SAGHEER  &amp; CO, LAHORE</v>
          </cell>
          <cell r="C376">
            <v>0</v>
          </cell>
          <cell r="D376">
            <v>0</v>
          </cell>
          <cell r="E376">
            <v>0</v>
          </cell>
        </row>
        <row r="377">
          <cell r="A377" t="str">
            <v>03-10-05-01-0746</v>
          </cell>
          <cell r="B377" t="str">
            <v>KASHIF RASHEED AHMED, LAHORE</v>
          </cell>
          <cell r="C377">
            <v>0</v>
          </cell>
          <cell r="D377">
            <v>0</v>
          </cell>
          <cell r="E377">
            <v>0</v>
          </cell>
        </row>
        <row r="378">
          <cell r="A378" t="str">
            <v>03-10-05-01-0747</v>
          </cell>
          <cell r="B378" t="str">
            <v>ARSHAD &amp; BROTHERS, FAISALABAD</v>
          </cell>
          <cell r="C378">
            <v>1</v>
          </cell>
          <cell r="D378">
            <v>0</v>
          </cell>
          <cell r="E378">
            <v>1</v>
          </cell>
        </row>
        <row r="379">
          <cell r="A379" t="str">
            <v>03-10-05-01-0748</v>
          </cell>
          <cell r="B379" t="str">
            <v>RUBAID SIBTAIN, ISLAMABAD</v>
          </cell>
          <cell r="C379">
            <v>1</v>
          </cell>
          <cell r="D379">
            <v>0</v>
          </cell>
          <cell r="E379">
            <v>1</v>
          </cell>
        </row>
        <row r="380">
          <cell r="A380" t="str">
            <v>03-10-05-01-0749</v>
          </cell>
          <cell r="B380" t="str">
            <v>UNIVERSITY OF MANAGEMENT &amp; TECHN</v>
          </cell>
          <cell r="C380">
            <v>0</v>
          </cell>
          <cell r="D380">
            <v>0</v>
          </cell>
          <cell r="E380">
            <v>0</v>
          </cell>
        </row>
        <row r="381">
          <cell r="A381" t="str">
            <v>03-10-05-01-0750</v>
          </cell>
          <cell r="B381" t="str">
            <v>NATIONAL CONSTRUCTION LIMITED, ISLAMABAD</v>
          </cell>
          <cell r="C381">
            <v>49517</v>
          </cell>
          <cell r="D381">
            <v>0</v>
          </cell>
          <cell r="E381">
            <v>49517</v>
          </cell>
        </row>
        <row r="382">
          <cell r="A382" t="str">
            <v>03-10-05-01-0751</v>
          </cell>
          <cell r="B382" t="str">
            <v>NAEEM BROTHERS, RAWALPINDI</v>
          </cell>
          <cell r="C382">
            <v>0</v>
          </cell>
          <cell r="D382">
            <v>2416758</v>
          </cell>
          <cell r="E382">
            <v>-2416758</v>
          </cell>
        </row>
        <row r="383">
          <cell r="A383" t="str">
            <v>03-10-05-01-0752</v>
          </cell>
          <cell r="B383" t="str">
            <v>TARIQ &amp; ASLAM TRADING CO, LAHORE</v>
          </cell>
          <cell r="C383">
            <v>5081840</v>
          </cell>
          <cell r="D383">
            <v>0</v>
          </cell>
          <cell r="E383">
            <v>5081840</v>
          </cell>
        </row>
        <row r="384">
          <cell r="A384" t="str">
            <v>03-10-05-01-0753</v>
          </cell>
          <cell r="B384" t="str">
            <v>ATTA ULLAH &amp; CO, GUJRANWALA</v>
          </cell>
          <cell r="C384">
            <v>133513</v>
          </cell>
          <cell r="D384">
            <v>0</v>
          </cell>
          <cell r="E384">
            <v>133513</v>
          </cell>
        </row>
        <row r="385">
          <cell r="A385" t="str">
            <v>03-10-05-01-0754</v>
          </cell>
          <cell r="B385" t="str">
            <v>EMAAN TILES &amp; CERAMICS, BAHAWALPUR</v>
          </cell>
          <cell r="C385">
            <v>0</v>
          </cell>
          <cell r="D385">
            <v>0</v>
          </cell>
          <cell r="E385">
            <v>0</v>
          </cell>
        </row>
        <row r="386">
          <cell r="A386" t="str">
            <v>03-10-05-01-0755</v>
          </cell>
          <cell r="B386" t="str">
            <v>DR. SHAHID AMAN RATHORE, GUJRANWALA</v>
          </cell>
          <cell r="C386">
            <v>0</v>
          </cell>
          <cell r="D386">
            <v>0</v>
          </cell>
          <cell r="E386">
            <v>0</v>
          </cell>
        </row>
        <row r="387">
          <cell r="A387" t="str">
            <v>03-10-05-01-0756</v>
          </cell>
          <cell r="B387" t="str">
            <v>SULEMAN BUILDER, LAHORE</v>
          </cell>
          <cell r="C387">
            <v>1</v>
          </cell>
          <cell r="D387">
            <v>0</v>
          </cell>
          <cell r="E387">
            <v>1</v>
          </cell>
        </row>
        <row r="388">
          <cell r="A388" t="str">
            <v>03-10-05-01-0757</v>
          </cell>
          <cell r="B388" t="str">
            <v>NAWAZ AHMAD, LAHORE</v>
          </cell>
          <cell r="C388">
            <v>0</v>
          </cell>
          <cell r="D388">
            <v>0</v>
          </cell>
          <cell r="E388">
            <v>0</v>
          </cell>
        </row>
        <row r="389">
          <cell r="A389" t="str">
            <v>03-10-05-01-0758</v>
          </cell>
          <cell r="B389" t="str">
            <v>SHAKEEL &amp; BROTHERS, FAISALABAD</v>
          </cell>
          <cell r="C389">
            <v>3</v>
          </cell>
          <cell r="D389">
            <v>0</v>
          </cell>
          <cell r="E389">
            <v>3</v>
          </cell>
        </row>
        <row r="390">
          <cell r="A390" t="str">
            <v>03-10-05-01-0759</v>
          </cell>
          <cell r="B390" t="str">
            <v>SHAMIM SHABBIR, LAHORE</v>
          </cell>
          <cell r="C390">
            <v>0</v>
          </cell>
          <cell r="D390">
            <v>0</v>
          </cell>
          <cell r="E390">
            <v>0</v>
          </cell>
        </row>
        <row r="391">
          <cell r="A391" t="str">
            <v>03-10-05-01-0760</v>
          </cell>
          <cell r="B391" t="str">
            <v>FAIR DEAL, LAHORE</v>
          </cell>
          <cell r="C391">
            <v>0</v>
          </cell>
          <cell r="D391">
            <v>0</v>
          </cell>
          <cell r="E391">
            <v>0</v>
          </cell>
        </row>
        <row r="392">
          <cell r="A392" t="str">
            <v>03-10-05-01-0761</v>
          </cell>
          <cell r="B392" t="str">
            <v>ALI RAZA(RAFIQ SONS TILES &amp; SANITARY), GUJRANWALA</v>
          </cell>
          <cell r="C392">
            <v>292434</v>
          </cell>
          <cell r="D392">
            <v>0</v>
          </cell>
          <cell r="E392">
            <v>292434</v>
          </cell>
        </row>
        <row r="393">
          <cell r="A393" t="str">
            <v>03-10-05-01-0762</v>
          </cell>
          <cell r="B393" t="str">
            <v>JINNAH SCIENCE COLLEGE (FOR WOMEN), GUJRANWALA</v>
          </cell>
          <cell r="C393">
            <v>1</v>
          </cell>
          <cell r="D393">
            <v>0</v>
          </cell>
          <cell r="E393">
            <v>1</v>
          </cell>
        </row>
        <row r="394">
          <cell r="A394" t="str">
            <v>03-10-05-01-0763</v>
          </cell>
          <cell r="B394" t="str">
            <v>SARDAR FAHEEM AHMED, AZAD KAHMIR</v>
          </cell>
          <cell r="C394">
            <v>0</v>
          </cell>
          <cell r="D394">
            <v>0</v>
          </cell>
          <cell r="E394">
            <v>0</v>
          </cell>
        </row>
        <row r="395">
          <cell r="A395" t="str">
            <v>03-10-05-01-0764</v>
          </cell>
          <cell r="B395" t="str">
            <v>MUHGHAL TILES, DERA GHAZI KAHN</v>
          </cell>
          <cell r="C395">
            <v>0</v>
          </cell>
          <cell r="D395">
            <v>0</v>
          </cell>
          <cell r="E395">
            <v>0</v>
          </cell>
        </row>
        <row r="396">
          <cell r="A396" t="str">
            <v>03-10-05-01-0765</v>
          </cell>
          <cell r="B396" t="str">
            <v>UNITED TRADING &amp; MANUFACTURING (PVT) LTD, KARACHI</v>
          </cell>
          <cell r="C396">
            <v>0</v>
          </cell>
          <cell r="D396">
            <v>0</v>
          </cell>
          <cell r="E396">
            <v>0</v>
          </cell>
        </row>
        <row r="397">
          <cell r="A397" t="str">
            <v>03-10-05-01-0766</v>
          </cell>
          <cell r="B397" t="str">
            <v>INSTITUTE OF BUSINESS MANAGEMENT, KARACHI</v>
          </cell>
          <cell r="C397">
            <v>7627</v>
          </cell>
          <cell r="D397">
            <v>0</v>
          </cell>
          <cell r="E397">
            <v>7627</v>
          </cell>
        </row>
        <row r="398">
          <cell r="A398" t="str">
            <v>03-10-05-01-0767</v>
          </cell>
          <cell r="B398" t="str">
            <v>DREAMWORLD LIMITED, KARACHI</v>
          </cell>
          <cell r="C398">
            <v>1801</v>
          </cell>
          <cell r="D398">
            <v>0</v>
          </cell>
          <cell r="E398">
            <v>1801</v>
          </cell>
        </row>
        <row r="399">
          <cell r="A399" t="str">
            <v>03-10-05-01-0768</v>
          </cell>
          <cell r="B399" t="str">
            <v>IMRAN ELLAHI,ISLAMABAD</v>
          </cell>
          <cell r="C399">
            <v>0</v>
          </cell>
          <cell r="D399">
            <v>0</v>
          </cell>
          <cell r="E399">
            <v>0</v>
          </cell>
        </row>
        <row r="400">
          <cell r="A400" t="str">
            <v>03-10-05-01-0769</v>
          </cell>
          <cell r="B400" t="str">
            <v>PIONEER CEMENT LIMITED, LAHORE</v>
          </cell>
          <cell r="C400">
            <v>0</v>
          </cell>
          <cell r="D400">
            <v>0</v>
          </cell>
          <cell r="E400">
            <v>0</v>
          </cell>
        </row>
        <row r="401">
          <cell r="A401" t="str">
            <v>03-10-05-01-0770</v>
          </cell>
          <cell r="B401" t="str">
            <v>MAKKAH FOUNDATION SOCIETY, LAHORE</v>
          </cell>
          <cell r="C401">
            <v>1</v>
          </cell>
          <cell r="D401">
            <v>0</v>
          </cell>
          <cell r="E401">
            <v>1</v>
          </cell>
        </row>
        <row r="402">
          <cell r="A402" t="str">
            <v>03-10-05-01-0771</v>
          </cell>
          <cell r="B402" t="str">
            <v>ALIJA CONSTRUCTION, KARACHI</v>
          </cell>
          <cell r="C402">
            <v>0</v>
          </cell>
          <cell r="D402">
            <v>0</v>
          </cell>
          <cell r="E402">
            <v>0</v>
          </cell>
        </row>
        <row r="403">
          <cell r="A403" t="str">
            <v>03-10-05-01-0772</v>
          </cell>
          <cell r="B403" t="str">
            <v>SAHARA FOR LIFE TRUST, LAHORE</v>
          </cell>
          <cell r="C403">
            <v>1</v>
          </cell>
          <cell r="D403">
            <v>0</v>
          </cell>
          <cell r="E403">
            <v>1</v>
          </cell>
        </row>
        <row r="404">
          <cell r="A404" t="str">
            <v>03-10-05-01-0773</v>
          </cell>
          <cell r="B404" t="str">
            <v>SHABBIR HUSSAIN, GUJRAT</v>
          </cell>
          <cell r="C404">
            <v>0</v>
          </cell>
          <cell r="D404">
            <v>0</v>
          </cell>
          <cell r="E404">
            <v>0</v>
          </cell>
        </row>
        <row r="405">
          <cell r="A405" t="str">
            <v>03-10-05-01-0774</v>
          </cell>
          <cell r="B405" t="str">
            <v>NOVA BUILDERS, KARACHI</v>
          </cell>
          <cell r="C405">
            <v>0</v>
          </cell>
          <cell r="D405">
            <v>0</v>
          </cell>
          <cell r="E405">
            <v>0</v>
          </cell>
        </row>
        <row r="406">
          <cell r="A406" t="str">
            <v>03-10-05-01-0775</v>
          </cell>
          <cell r="B406" t="str">
            <v>EXPERTS ENGINEERING SERVICES, ISLAMABAD</v>
          </cell>
          <cell r="C406">
            <v>1</v>
          </cell>
          <cell r="D406">
            <v>0</v>
          </cell>
          <cell r="E406">
            <v>1</v>
          </cell>
        </row>
        <row r="407">
          <cell r="A407" t="str">
            <v>03-10-05-02-0001</v>
          </cell>
          <cell r="B407" t="str">
            <v>SHIRKATE AURANGZEB LIMITED, AFGHANISTAN</v>
          </cell>
          <cell r="C407">
            <v>0</v>
          </cell>
          <cell r="D407">
            <v>338351</v>
          </cell>
          <cell r="E407">
            <v>-338351</v>
          </cell>
        </row>
        <row r="408">
          <cell r="A408" t="str">
            <v>03-10-05-02-0002</v>
          </cell>
          <cell r="B408" t="str">
            <v>ISMAT KAMRAN LIMITED, KANDHAR, AFGHANISTAN</v>
          </cell>
          <cell r="C408">
            <v>0</v>
          </cell>
          <cell r="D408">
            <v>3016</v>
          </cell>
          <cell r="E408">
            <v>-3016</v>
          </cell>
        </row>
        <row r="409">
          <cell r="A409" t="str">
            <v>03-10-05-02-0003</v>
          </cell>
          <cell r="B409" t="str">
            <v>NOORA SAEED AL SHARANI CONSTRUCTION CO. SAUDI ARABIA</v>
          </cell>
          <cell r="C409">
            <v>944558</v>
          </cell>
          <cell r="D409">
            <v>0</v>
          </cell>
          <cell r="E409">
            <v>944558</v>
          </cell>
        </row>
        <row r="410">
          <cell r="A410" t="str">
            <v>03-10-05-02-0005</v>
          </cell>
          <cell r="B410" t="str">
            <v>NOURA SAYEED SAEED AL SHAHARANI EST, SAUDI ARABIA</v>
          </cell>
          <cell r="C410">
            <v>0</v>
          </cell>
          <cell r="D410">
            <v>3711119</v>
          </cell>
          <cell r="E410">
            <v>-3711119</v>
          </cell>
        </row>
        <row r="411">
          <cell r="A411" t="str">
            <v>03-10-05-04-0007</v>
          </cell>
          <cell r="B411" t="str">
            <v>COMBINE ZONE</v>
          </cell>
          <cell r="C411">
            <v>0</v>
          </cell>
          <cell r="D411">
            <v>0</v>
          </cell>
          <cell r="E411">
            <v>0</v>
          </cell>
        </row>
        <row r="412">
          <cell r="A412" t="str">
            <v>03-10-05-05-0001</v>
          </cell>
          <cell r="B412" t="str">
            <v>MASTER DISPLAY &amp; SALES CENTER_SIALKOT</v>
          </cell>
          <cell r="C412">
            <v>0</v>
          </cell>
          <cell r="D412">
            <v>0</v>
          </cell>
          <cell r="E412">
            <v>0</v>
          </cell>
        </row>
        <row r="413">
          <cell r="A413" t="str">
            <v>03-10-08-01-0002</v>
          </cell>
          <cell r="B413" t="str">
            <v>MIAN IBRAR BASHIR_LANDLORD_SKT</v>
          </cell>
          <cell r="C413">
            <v>0</v>
          </cell>
          <cell r="D413">
            <v>0</v>
          </cell>
          <cell r="E413">
            <v>0</v>
          </cell>
        </row>
        <row r="414">
          <cell r="A414" t="str">
            <v>03-10-08-01-0003</v>
          </cell>
          <cell r="B414" t="str">
            <v>MUHAMMAD HUSSAIN_LANDLORD_ASIA TEXTILE BUILDING</v>
          </cell>
          <cell r="C414">
            <v>0</v>
          </cell>
          <cell r="D414">
            <v>120000</v>
          </cell>
          <cell r="E414">
            <v>-120000</v>
          </cell>
        </row>
        <row r="415">
          <cell r="A415" t="str">
            <v>03-10-08-01-0004</v>
          </cell>
          <cell r="B415" t="str">
            <v>SAMINA NAZIR_LANDLORD_ASIA TEXTILE BUILDING</v>
          </cell>
          <cell r="C415">
            <v>0</v>
          </cell>
          <cell r="D415">
            <v>120000</v>
          </cell>
          <cell r="E415">
            <v>-120000</v>
          </cell>
        </row>
        <row r="416">
          <cell r="A416" t="str">
            <v>03-10-08-01-0006</v>
          </cell>
          <cell r="B416" t="str">
            <v>WAHEED SHAHZAD BUTT</v>
          </cell>
          <cell r="C416">
            <v>36000</v>
          </cell>
          <cell r="D416">
            <v>0</v>
          </cell>
          <cell r="E416">
            <v>36000</v>
          </cell>
        </row>
        <row r="417">
          <cell r="A417" t="str">
            <v>03-10-08-01-0007</v>
          </cell>
          <cell r="B417" t="str">
            <v>R de R PAKISTAN, LAHORE</v>
          </cell>
          <cell r="C417">
            <v>58000</v>
          </cell>
          <cell r="D417">
            <v>0</v>
          </cell>
          <cell r="E417">
            <v>58000</v>
          </cell>
        </row>
        <row r="418">
          <cell r="A418" t="str">
            <v>03-10-08-01-0010</v>
          </cell>
          <cell r="B418" t="str">
            <v>FAIRWAYS AGENCY, KARACHI</v>
          </cell>
          <cell r="C418">
            <v>349717</v>
          </cell>
          <cell r="D418">
            <v>0</v>
          </cell>
          <cell r="E418">
            <v>349717</v>
          </cell>
        </row>
        <row r="419">
          <cell r="A419" t="str">
            <v>03-10-08-01-0013</v>
          </cell>
          <cell r="B419" t="str">
            <v>NIFT ( PVT ) LIMITED, KARACHI</v>
          </cell>
          <cell r="C419">
            <v>0</v>
          </cell>
          <cell r="D419">
            <v>0</v>
          </cell>
          <cell r="E419">
            <v>0</v>
          </cell>
        </row>
        <row r="420">
          <cell r="A420" t="str">
            <v>03-10-08-01-0014</v>
          </cell>
          <cell r="B420" t="str">
            <v>AKHTER MAHMOOD MIAN (CHARTERED ACCOUNTANTS)</v>
          </cell>
          <cell r="C420">
            <v>0</v>
          </cell>
          <cell r="D420">
            <v>75000</v>
          </cell>
          <cell r="E420">
            <v>-75000</v>
          </cell>
        </row>
        <row r="421">
          <cell r="A421" t="str">
            <v>03-10-08-02-0037</v>
          </cell>
          <cell r="B421" t="str">
            <v>NAVEED AKRAM_AAS</v>
          </cell>
          <cell r="C421">
            <v>0</v>
          </cell>
          <cell r="D421">
            <v>0</v>
          </cell>
          <cell r="E421">
            <v>0</v>
          </cell>
        </row>
        <row r="422">
          <cell r="A422" t="str">
            <v>03-10-08-02-0050</v>
          </cell>
          <cell r="B422" t="str">
            <v>ADVANCE AGAINST SALARIES TO WORKERS</v>
          </cell>
          <cell r="C422">
            <v>0</v>
          </cell>
          <cell r="D422">
            <v>0</v>
          </cell>
          <cell r="E422">
            <v>0</v>
          </cell>
        </row>
        <row r="423">
          <cell r="A423" t="str">
            <v>03-10-08-02-0064</v>
          </cell>
          <cell r="B423" t="str">
            <v>ARMAN AMJED_AAS</v>
          </cell>
          <cell r="C423">
            <v>0</v>
          </cell>
          <cell r="D423">
            <v>0</v>
          </cell>
          <cell r="E423">
            <v>0</v>
          </cell>
        </row>
        <row r="424">
          <cell r="A424" t="str">
            <v>03-10-08-03-0003</v>
          </cell>
          <cell r="B424" t="str">
            <v>SHAHID MEHMOOD BUTT_STL</v>
          </cell>
          <cell r="C424">
            <v>6810</v>
          </cell>
          <cell r="D424">
            <v>0</v>
          </cell>
          <cell r="E424">
            <v>6810</v>
          </cell>
        </row>
        <row r="425">
          <cell r="A425" t="str">
            <v>03-10-08-03-0004</v>
          </cell>
          <cell r="B425" t="str">
            <v>WASEEM SAEED DAR_STL</v>
          </cell>
          <cell r="C425">
            <v>36724</v>
          </cell>
          <cell r="D425">
            <v>0</v>
          </cell>
          <cell r="E425">
            <v>36724</v>
          </cell>
        </row>
        <row r="426">
          <cell r="A426" t="str">
            <v>03-10-08-03-0013</v>
          </cell>
          <cell r="B426" t="str">
            <v>MALIK MUHAMMAD MUNIR_STL</v>
          </cell>
          <cell r="C426">
            <v>0</v>
          </cell>
          <cell r="D426">
            <v>0</v>
          </cell>
          <cell r="E426">
            <v>0</v>
          </cell>
        </row>
        <row r="427">
          <cell r="A427" t="str">
            <v>03-10-08-03-0017</v>
          </cell>
          <cell r="B427" t="str">
            <v>MUHAMMAD TARIQ MEHMOOD_STL</v>
          </cell>
          <cell r="C427">
            <v>0</v>
          </cell>
          <cell r="D427">
            <v>1</v>
          </cell>
          <cell r="E427">
            <v>-1</v>
          </cell>
        </row>
        <row r="428">
          <cell r="A428" t="str">
            <v>03-10-08-03-0023</v>
          </cell>
          <cell r="B428" t="str">
            <v>MUHAMMAD NASIR_STL</v>
          </cell>
          <cell r="C428">
            <v>3000</v>
          </cell>
          <cell r="D428">
            <v>0</v>
          </cell>
          <cell r="E428">
            <v>3000</v>
          </cell>
        </row>
        <row r="429">
          <cell r="A429" t="str">
            <v>03-10-08-03-0026</v>
          </cell>
          <cell r="B429" t="str">
            <v>SHER MUHAMMAD_STL</v>
          </cell>
          <cell r="C429">
            <v>0</v>
          </cell>
          <cell r="D429">
            <v>0</v>
          </cell>
          <cell r="E429">
            <v>0</v>
          </cell>
        </row>
        <row r="430">
          <cell r="A430" t="str">
            <v>03-10-08-03-0029</v>
          </cell>
          <cell r="B430" t="str">
            <v>MUHAMMAD AMJAD_STL</v>
          </cell>
          <cell r="C430">
            <v>0</v>
          </cell>
          <cell r="D430">
            <v>0</v>
          </cell>
          <cell r="E430">
            <v>0</v>
          </cell>
        </row>
        <row r="431">
          <cell r="A431" t="str">
            <v>03-10-08-03-0031</v>
          </cell>
          <cell r="B431" t="str">
            <v>AMJAD FAROOQ_STL</v>
          </cell>
          <cell r="C431">
            <v>56000</v>
          </cell>
          <cell r="D431">
            <v>0</v>
          </cell>
          <cell r="E431">
            <v>56000</v>
          </cell>
        </row>
        <row r="432">
          <cell r="A432" t="str">
            <v>03-10-08-03-0032</v>
          </cell>
          <cell r="B432" t="str">
            <v>KASHIF IQBAL_STL</v>
          </cell>
          <cell r="C432">
            <v>19287</v>
          </cell>
          <cell r="D432">
            <v>0</v>
          </cell>
          <cell r="E432">
            <v>19287</v>
          </cell>
        </row>
        <row r="433">
          <cell r="A433" t="str">
            <v>03-10-08-03-0035</v>
          </cell>
          <cell r="B433" t="str">
            <v>MUHAMMAD ASHFAQ_STL</v>
          </cell>
          <cell r="C433">
            <v>14000</v>
          </cell>
          <cell r="D433">
            <v>0</v>
          </cell>
          <cell r="E433">
            <v>14000</v>
          </cell>
        </row>
        <row r="434">
          <cell r="A434" t="str">
            <v>03-10-08-03-0036</v>
          </cell>
          <cell r="B434" t="str">
            <v>SAJID ALI_STL</v>
          </cell>
          <cell r="C434">
            <v>8753</v>
          </cell>
          <cell r="D434">
            <v>0</v>
          </cell>
          <cell r="E434">
            <v>8753</v>
          </cell>
        </row>
        <row r="435">
          <cell r="A435" t="str">
            <v>03-10-08-03-0039</v>
          </cell>
          <cell r="B435" t="str">
            <v>MUHAMMAD IDREES_STL</v>
          </cell>
          <cell r="C435">
            <v>7670</v>
          </cell>
          <cell r="D435">
            <v>0</v>
          </cell>
          <cell r="E435">
            <v>7670</v>
          </cell>
        </row>
        <row r="436">
          <cell r="A436" t="str">
            <v>03-10-08-03-0043</v>
          </cell>
          <cell r="B436" t="str">
            <v>MUHAMMAD MUBASHAR MEHMOOD_STL</v>
          </cell>
          <cell r="C436">
            <v>15000</v>
          </cell>
          <cell r="D436">
            <v>0</v>
          </cell>
          <cell r="E436">
            <v>15000</v>
          </cell>
        </row>
        <row r="437">
          <cell r="A437" t="str">
            <v>03-10-08-03-0048</v>
          </cell>
          <cell r="B437" t="str">
            <v>WALEED MUMTAZ_STL</v>
          </cell>
          <cell r="C437">
            <v>7500</v>
          </cell>
          <cell r="D437">
            <v>0</v>
          </cell>
          <cell r="E437">
            <v>7500</v>
          </cell>
        </row>
        <row r="438">
          <cell r="A438" t="str">
            <v>03-10-08-03-0050</v>
          </cell>
          <cell r="B438" t="str">
            <v>MUHAMMAD IMRAN METLA (SALES OFFICER)_STL</v>
          </cell>
          <cell r="C438">
            <v>15000</v>
          </cell>
          <cell r="D438">
            <v>0</v>
          </cell>
          <cell r="E438">
            <v>15000</v>
          </cell>
        </row>
        <row r="439">
          <cell r="A439" t="str">
            <v>03-10-08-03-0051</v>
          </cell>
          <cell r="B439" t="str">
            <v>SAJID SHAFI_STL</v>
          </cell>
          <cell r="C439">
            <v>12000</v>
          </cell>
          <cell r="D439">
            <v>0</v>
          </cell>
          <cell r="E439">
            <v>12000</v>
          </cell>
        </row>
        <row r="440">
          <cell r="A440" t="str">
            <v>03-10-08-03-0054</v>
          </cell>
          <cell r="B440" t="str">
            <v>RANA MUHAMMAD IJAZ_STL</v>
          </cell>
          <cell r="C440">
            <v>0</v>
          </cell>
          <cell r="D440">
            <v>0</v>
          </cell>
          <cell r="E440">
            <v>0</v>
          </cell>
        </row>
        <row r="441">
          <cell r="A441" t="str">
            <v>03-10-08-03-0055</v>
          </cell>
          <cell r="B441" t="str">
            <v>TARIQ MAHBOOB BUTT_STL</v>
          </cell>
          <cell r="C441">
            <v>0</v>
          </cell>
          <cell r="D441">
            <v>0</v>
          </cell>
          <cell r="E441">
            <v>0</v>
          </cell>
        </row>
        <row r="442">
          <cell r="A442" t="str">
            <v>03-10-08-03-0056</v>
          </cell>
          <cell r="B442" t="str">
            <v>NADEEM ABBAS_STL</v>
          </cell>
          <cell r="C442">
            <v>1000</v>
          </cell>
          <cell r="D442">
            <v>0</v>
          </cell>
          <cell r="E442">
            <v>1000</v>
          </cell>
        </row>
        <row r="443">
          <cell r="A443" t="str">
            <v>03-10-08-03-0057</v>
          </cell>
          <cell r="B443" t="str">
            <v>LIAQAT ALI (INC. LIVER FITTING)_STL</v>
          </cell>
          <cell r="C443">
            <v>0</v>
          </cell>
          <cell r="D443">
            <v>0</v>
          </cell>
          <cell r="E443">
            <v>0</v>
          </cell>
        </row>
        <row r="444">
          <cell r="A444" t="str">
            <v>03-10-08-03-0058</v>
          </cell>
          <cell r="B444" t="str">
            <v>IMRAN MASOOD_STL</v>
          </cell>
          <cell r="C444">
            <v>2000</v>
          </cell>
          <cell r="D444">
            <v>0</v>
          </cell>
          <cell r="E444">
            <v>2000</v>
          </cell>
        </row>
        <row r="445">
          <cell r="A445" t="str">
            <v>03-10-08-03-0059</v>
          </cell>
          <cell r="B445" t="str">
            <v>AZHAR HUSSAIN_STL</v>
          </cell>
          <cell r="C445">
            <v>0</v>
          </cell>
          <cell r="D445">
            <v>0</v>
          </cell>
          <cell r="E445">
            <v>0</v>
          </cell>
        </row>
        <row r="446">
          <cell r="A446" t="str">
            <v>03-10-08-03-0060</v>
          </cell>
          <cell r="B446" t="str">
            <v>NAEEM AZIZ_STL</v>
          </cell>
          <cell r="C446">
            <v>1000</v>
          </cell>
          <cell r="D446">
            <v>0</v>
          </cell>
          <cell r="E446">
            <v>1000</v>
          </cell>
        </row>
        <row r="447">
          <cell r="A447" t="str">
            <v>03-10-08-03-0061</v>
          </cell>
          <cell r="B447" t="str">
            <v>MUNIR AHMED_STL</v>
          </cell>
          <cell r="C447">
            <v>2000</v>
          </cell>
          <cell r="D447">
            <v>0</v>
          </cell>
          <cell r="E447">
            <v>2000</v>
          </cell>
        </row>
        <row r="448">
          <cell r="A448" t="str">
            <v>03-10-08-03-0062</v>
          </cell>
          <cell r="B448" t="str">
            <v>ABDUL GHAFFAR_STL</v>
          </cell>
          <cell r="C448">
            <v>0</v>
          </cell>
          <cell r="D448">
            <v>0</v>
          </cell>
          <cell r="E448">
            <v>0</v>
          </cell>
        </row>
        <row r="449">
          <cell r="A449" t="str">
            <v>03-10-08-03-0063</v>
          </cell>
          <cell r="B449" t="str">
            <v>GHULAM AHMED_STL</v>
          </cell>
          <cell r="C449">
            <v>0</v>
          </cell>
          <cell r="D449">
            <v>0</v>
          </cell>
          <cell r="E449">
            <v>0</v>
          </cell>
        </row>
        <row r="450">
          <cell r="A450" t="str">
            <v>03-10-08-03-0064</v>
          </cell>
          <cell r="B450" t="str">
            <v>MUHAMMAD ASLAM(PURCHASER)_STL</v>
          </cell>
          <cell r="C450">
            <v>2000</v>
          </cell>
          <cell r="D450">
            <v>0</v>
          </cell>
          <cell r="E450">
            <v>2000</v>
          </cell>
        </row>
        <row r="451">
          <cell r="A451" t="str">
            <v>03-10-08-04-0004</v>
          </cell>
          <cell r="B451" t="str">
            <v>ABUBAKER SIDDIQUE_AAE</v>
          </cell>
          <cell r="C451">
            <v>0</v>
          </cell>
          <cell r="D451">
            <v>0</v>
          </cell>
          <cell r="E451">
            <v>0</v>
          </cell>
        </row>
        <row r="452">
          <cell r="A452" t="str">
            <v>03-10-08-04-0006</v>
          </cell>
          <cell r="B452" t="str">
            <v>MUHAMMAD MUBASHAR_AAE</v>
          </cell>
          <cell r="C452">
            <v>0</v>
          </cell>
          <cell r="D452">
            <v>0</v>
          </cell>
          <cell r="E452">
            <v>0</v>
          </cell>
        </row>
        <row r="453">
          <cell r="A453" t="str">
            <v>03-10-08-04-0007</v>
          </cell>
          <cell r="B453" t="str">
            <v>BABER HAMEED_AAE</v>
          </cell>
          <cell r="C453">
            <v>0</v>
          </cell>
          <cell r="D453">
            <v>0</v>
          </cell>
          <cell r="E453">
            <v>0</v>
          </cell>
        </row>
        <row r="454">
          <cell r="A454" t="str">
            <v>03-10-08-04-0008</v>
          </cell>
          <cell r="B454" t="str">
            <v>IMRAN AHMED_AAE</v>
          </cell>
          <cell r="C454">
            <v>0</v>
          </cell>
          <cell r="D454">
            <v>0</v>
          </cell>
          <cell r="E454">
            <v>0</v>
          </cell>
        </row>
        <row r="455">
          <cell r="A455" t="str">
            <v>03-10-08-04-0011</v>
          </cell>
          <cell r="B455" t="str">
            <v>SHEIKH MUHAMMAD ASLAM (GM MARKETING)_AAE</v>
          </cell>
          <cell r="C455">
            <v>0</v>
          </cell>
          <cell r="D455">
            <v>0</v>
          </cell>
          <cell r="E455">
            <v>0</v>
          </cell>
        </row>
        <row r="456">
          <cell r="A456" t="str">
            <v>03-10-08-04-0012</v>
          </cell>
          <cell r="B456" t="str">
            <v>WALEED MUMTAZ_AAE</v>
          </cell>
          <cell r="C456">
            <v>0</v>
          </cell>
          <cell r="D456">
            <v>0</v>
          </cell>
          <cell r="E456">
            <v>0</v>
          </cell>
        </row>
        <row r="457">
          <cell r="A457" t="str">
            <v>03-10-08-04-0013</v>
          </cell>
          <cell r="B457" t="str">
            <v>YOUSAF HAROOM AHMED_AAE</v>
          </cell>
          <cell r="C457">
            <v>0</v>
          </cell>
          <cell r="D457">
            <v>0</v>
          </cell>
          <cell r="E457">
            <v>0</v>
          </cell>
        </row>
        <row r="458">
          <cell r="A458" t="str">
            <v>03-10-08-04-0014</v>
          </cell>
          <cell r="B458" t="str">
            <v>RASHID MAHMOOD_AAE</v>
          </cell>
          <cell r="C458">
            <v>0</v>
          </cell>
          <cell r="D458">
            <v>0</v>
          </cell>
          <cell r="E458">
            <v>0</v>
          </cell>
        </row>
        <row r="459">
          <cell r="A459" t="str">
            <v>03-10-08-05-0001</v>
          </cell>
          <cell r="B459" t="str">
            <v>SALES TAX ADVANCE</v>
          </cell>
          <cell r="C459">
            <v>0</v>
          </cell>
          <cell r="D459">
            <v>0</v>
          </cell>
          <cell r="E459">
            <v>0</v>
          </cell>
        </row>
        <row r="460">
          <cell r="A460" t="str">
            <v>03-10-08-05-0002</v>
          </cell>
          <cell r="B460" t="str">
            <v>SECURITY - SUI GAS</v>
          </cell>
          <cell r="C460">
            <v>500000</v>
          </cell>
          <cell r="D460">
            <v>0</v>
          </cell>
          <cell r="E460">
            <v>500000</v>
          </cell>
        </row>
        <row r="461">
          <cell r="A461" t="str">
            <v>03-10-08-05-0003</v>
          </cell>
          <cell r="B461" t="str">
            <v>SECURITY - ELECTRICITY</v>
          </cell>
          <cell r="C461">
            <v>1311420</v>
          </cell>
          <cell r="D461">
            <v>0</v>
          </cell>
          <cell r="E461">
            <v>1311420</v>
          </cell>
        </row>
        <row r="462">
          <cell r="A462" t="str">
            <v>03-10-08-05-0004</v>
          </cell>
          <cell r="B462" t="str">
            <v>SECURITY - TELEPHONE</v>
          </cell>
          <cell r="C462">
            <v>12715</v>
          </cell>
          <cell r="D462">
            <v>0</v>
          </cell>
          <cell r="E462">
            <v>12715</v>
          </cell>
        </row>
        <row r="463">
          <cell r="A463" t="str">
            <v>03-10-08-05-0007</v>
          </cell>
          <cell r="B463" t="str">
            <v>RENT - ADVANCE</v>
          </cell>
          <cell r="C463">
            <v>0</v>
          </cell>
          <cell r="D463">
            <v>0</v>
          </cell>
          <cell r="E463">
            <v>0</v>
          </cell>
        </row>
        <row r="464">
          <cell r="A464" t="str">
            <v>03-10-08-05-0010</v>
          </cell>
          <cell r="B464" t="str">
            <v>SECURITY - HOUSING DIRECTORATE, RAWALPINDI CANTT, RAWALPINDI</v>
          </cell>
          <cell r="C464">
            <v>2552126</v>
          </cell>
          <cell r="D464">
            <v>0</v>
          </cell>
          <cell r="E464">
            <v>2552126</v>
          </cell>
        </row>
        <row r="465">
          <cell r="A465" t="str">
            <v>03-10-08-05-0011</v>
          </cell>
          <cell r="B465" t="str">
            <v>SALES TAX WITHHELD AT SOURCE</v>
          </cell>
          <cell r="C465">
            <v>0</v>
          </cell>
          <cell r="D465">
            <v>1</v>
          </cell>
          <cell r="E465">
            <v>-1</v>
          </cell>
        </row>
        <row r="466">
          <cell r="A466" t="str">
            <v>03-10-08-07-0002</v>
          </cell>
          <cell r="B466" t="str">
            <v>WITHHOLD TAX U/S 148</v>
          </cell>
          <cell r="C466">
            <v>125220</v>
          </cell>
          <cell r="D466">
            <v>0</v>
          </cell>
          <cell r="E466">
            <v>125220</v>
          </cell>
        </row>
        <row r="467">
          <cell r="A467" t="str">
            <v>03-10-08-07-0003</v>
          </cell>
          <cell r="B467" t="str">
            <v>WITHHOLD TAX U/S 153</v>
          </cell>
          <cell r="C467">
            <v>2743775</v>
          </cell>
          <cell r="D467">
            <v>0</v>
          </cell>
          <cell r="E467">
            <v>2743775</v>
          </cell>
        </row>
        <row r="468">
          <cell r="A468" t="str">
            <v>03-10-08-07-0004</v>
          </cell>
          <cell r="B468" t="str">
            <v>WITHHOLD TAX U/S 231 (A)</v>
          </cell>
          <cell r="C468">
            <v>742274</v>
          </cell>
          <cell r="D468">
            <v>0</v>
          </cell>
          <cell r="E468">
            <v>742274</v>
          </cell>
        </row>
        <row r="469">
          <cell r="A469" t="str">
            <v>03-10-08-07-0005</v>
          </cell>
          <cell r="B469" t="str">
            <v>WITHHOLD TAX U/S 235</v>
          </cell>
          <cell r="C469">
            <v>2447295</v>
          </cell>
          <cell r="D469">
            <v>0</v>
          </cell>
          <cell r="E469">
            <v>2447295</v>
          </cell>
        </row>
        <row r="470">
          <cell r="A470" t="str">
            <v>03-10-08-07-0006</v>
          </cell>
          <cell r="B470" t="str">
            <v>WITHHOLD TAX U/S 236</v>
          </cell>
          <cell r="C470">
            <v>54444</v>
          </cell>
          <cell r="D470">
            <v>0</v>
          </cell>
          <cell r="E470">
            <v>54444</v>
          </cell>
        </row>
        <row r="471">
          <cell r="A471" t="str">
            <v>03-10-08-07-0007</v>
          </cell>
          <cell r="B471" t="str">
            <v>WITHHOLD TAX U/S 234</v>
          </cell>
          <cell r="C471">
            <v>30860</v>
          </cell>
          <cell r="D471">
            <v>0</v>
          </cell>
          <cell r="E471">
            <v>30860</v>
          </cell>
        </row>
        <row r="472">
          <cell r="A472" t="str">
            <v>03-10-08-07-0008</v>
          </cell>
          <cell r="B472" t="str">
            <v>WITHHOLD TAX U/S 231 (B)</v>
          </cell>
          <cell r="C472">
            <v>75000</v>
          </cell>
          <cell r="D472">
            <v>0</v>
          </cell>
          <cell r="E472">
            <v>75000</v>
          </cell>
        </row>
        <row r="473">
          <cell r="A473" t="str">
            <v>03-10-08-07-0009</v>
          </cell>
          <cell r="B473" t="str">
            <v>INCOME TAX ADVANCE</v>
          </cell>
          <cell r="C473">
            <v>7190569</v>
          </cell>
          <cell r="D473">
            <v>0</v>
          </cell>
          <cell r="E473">
            <v>7190569</v>
          </cell>
        </row>
        <row r="474">
          <cell r="A474" t="str">
            <v>03-10-08-07-0010</v>
          </cell>
          <cell r="B474" t="str">
            <v>WITHHOLD TAX U/S 154</v>
          </cell>
          <cell r="C474">
            <v>37112</v>
          </cell>
          <cell r="D474">
            <v>0</v>
          </cell>
          <cell r="E474">
            <v>37112</v>
          </cell>
        </row>
        <row r="475">
          <cell r="A475" t="str">
            <v>03-10-10-01-0001</v>
          </cell>
          <cell r="B475" t="str">
            <v>ABL ZIA PLAZA A/C# 2036-4</v>
          </cell>
          <cell r="C475">
            <v>0</v>
          </cell>
          <cell r="D475">
            <v>23801</v>
          </cell>
          <cell r="E475">
            <v>-23801</v>
          </cell>
        </row>
        <row r="476">
          <cell r="A476" t="str">
            <v>03-10-10-01-0002</v>
          </cell>
          <cell r="B476" t="str">
            <v>BANK ALFALAH LTD A/C# 01029962</v>
          </cell>
          <cell r="C476">
            <v>456867</v>
          </cell>
          <cell r="D476">
            <v>0</v>
          </cell>
          <cell r="E476">
            <v>456867</v>
          </cell>
        </row>
        <row r="477">
          <cell r="A477" t="str">
            <v>03-10-10-01-0003</v>
          </cell>
          <cell r="B477" t="str">
            <v>STANDARD CHARTERED A/C# 010-137624-01</v>
          </cell>
          <cell r="C477">
            <v>191144</v>
          </cell>
          <cell r="D477">
            <v>0</v>
          </cell>
          <cell r="E477">
            <v>191144</v>
          </cell>
        </row>
        <row r="478">
          <cell r="A478" t="str">
            <v>03-10-10-01-0004</v>
          </cell>
          <cell r="B478" t="str">
            <v>NATIONAL BANK A/C# 6785-7</v>
          </cell>
          <cell r="C478">
            <v>0</v>
          </cell>
          <cell r="D478">
            <v>556735</v>
          </cell>
          <cell r="E478">
            <v>-556735</v>
          </cell>
        </row>
        <row r="479">
          <cell r="A479" t="str">
            <v>03-10-10-01-0005</v>
          </cell>
          <cell r="B479" t="str">
            <v>PICIC COMMERCIAL BANK A/C# 0902-5533-10</v>
          </cell>
          <cell r="C479">
            <v>81016</v>
          </cell>
          <cell r="D479">
            <v>0</v>
          </cell>
          <cell r="E479">
            <v>81016</v>
          </cell>
        </row>
        <row r="480">
          <cell r="A480" t="str">
            <v>03-10-10-01-0006</v>
          </cell>
          <cell r="B480" t="str">
            <v>THE BANK OF PUNJAB A/C# 0152-CD-001868-000-1</v>
          </cell>
          <cell r="C480">
            <v>2785</v>
          </cell>
          <cell r="D480">
            <v>0</v>
          </cell>
          <cell r="E480">
            <v>2785</v>
          </cell>
        </row>
        <row r="481">
          <cell r="A481" t="str">
            <v>03-10-10-01-0007</v>
          </cell>
          <cell r="B481" t="str">
            <v>MEEZAN BANK LIMITED A/C# 02000004310, GUJRANWALA</v>
          </cell>
          <cell r="C481">
            <v>4900</v>
          </cell>
          <cell r="D481">
            <v>0</v>
          </cell>
          <cell r="E481">
            <v>4900</v>
          </cell>
        </row>
        <row r="482">
          <cell r="A482" t="str">
            <v>03-10-10-01-0008</v>
          </cell>
          <cell r="B482" t="str">
            <v>MEEZAN BANK LIMITED A/C# 02000000722, SIALKOT</v>
          </cell>
          <cell r="C482">
            <v>8858</v>
          </cell>
          <cell r="D482">
            <v>0</v>
          </cell>
          <cell r="E482">
            <v>8858</v>
          </cell>
        </row>
        <row r="483">
          <cell r="A483" t="str">
            <v>03-10-10-01-0009</v>
          </cell>
          <cell r="B483" t="str">
            <v>THE BANK OF PUNJAB A/C# -CD-3050-1</v>
          </cell>
          <cell r="C483">
            <v>729548</v>
          </cell>
          <cell r="D483">
            <v>0</v>
          </cell>
          <cell r="E483">
            <v>729548</v>
          </cell>
        </row>
        <row r="484">
          <cell r="A484" t="str">
            <v>03-10-10-01-0010</v>
          </cell>
          <cell r="B484" t="str">
            <v>DUBAI ISLAMIC BANK A/C# 0028821-001</v>
          </cell>
          <cell r="C484">
            <v>27134</v>
          </cell>
          <cell r="D484">
            <v>0</v>
          </cell>
          <cell r="E484">
            <v>27134</v>
          </cell>
        </row>
        <row r="485">
          <cell r="A485" t="str">
            <v>03-10-10-01-0011</v>
          </cell>
          <cell r="B485" t="str">
            <v>NIB BANK LIMITED A/C# 0176-05845017 (OLD#1101-0042935-0010)</v>
          </cell>
          <cell r="C485">
            <v>2300653</v>
          </cell>
          <cell r="D485">
            <v>0</v>
          </cell>
          <cell r="E485">
            <v>2300653</v>
          </cell>
        </row>
        <row r="486">
          <cell r="A486" t="str">
            <v>03-10-10-01-0012</v>
          </cell>
          <cell r="B486" t="str">
            <v>BANK ALFALAH LTD ISLAMIC A/C# 065481-01</v>
          </cell>
          <cell r="C486">
            <v>38395</v>
          </cell>
          <cell r="D486">
            <v>0</v>
          </cell>
          <cell r="E486">
            <v>38395</v>
          </cell>
        </row>
        <row r="487">
          <cell r="A487" t="str">
            <v>03-10-10-01-0013</v>
          </cell>
          <cell r="B487" t="str">
            <v>EMIRATES GLOBAL BANK A/C# 0100208615015</v>
          </cell>
          <cell r="C487">
            <v>109288</v>
          </cell>
          <cell r="D487">
            <v>0</v>
          </cell>
          <cell r="E487">
            <v>109288</v>
          </cell>
        </row>
        <row r="488">
          <cell r="A488" t="str">
            <v>03-10-10-01-0014</v>
          </cell>
          <cell r="B488" t="str">
            <v>MCB BANK LTD. A/C # 036038070-1001503</v>
          </cell>
          <cell r="C488">
            <v>168384</v>
          </cell>
          <cell r="D488">
            <v>0</v>
          </cell>
          <cell r="E488">
            <v>168384</v>
          </cell>
        </row>
        <row r="489">
          <cell r="A489" t="str">
            <v>03-10-10-01-0015</v>
          </cell>
          <cell r="B489" t="str">
            <v>ASKARI BANK LTD.A/C# 00120101075009</v>
          </cell>
          <cell r="C489">
            <v>0</v>
          </cell>
          <cell r="D489">
            <v>2761428</v>
          </cell>
          <cell r="E489">
            <v>-2761428</v>
          </cell>
        </row>
        <row r="490">
          <cell r="A490" t="str">
            <v>03-10-10-01-0016</v>
          </cell>
          <cell r="B490" t="str">
            <v>SILKBANK LIMITED, G.T ROAD, GUJRANWALA A/C# 0009-011034042201</v>
          </cell>
          <cell r="C490">
            <v>234982</v>
          </cell>
          <cell r="D490">
            <v>0</v>
          </cell>
          <cell r="E490">
            <v>234982</v>
          </cell>
        </row>
        <row r="491">
          <cell r="A491" t="str">
            <v>03-10-10-01-0017</v>
          </cell>
          <cell r="B491" t="str">
            <v>BANK AL HABIB LIMITED, G.T. ROAD, GRW A/C# 0033-0081-008922-01-8</v>
          </cell>
          <cell r="C491">
            <v>35979</v>
          </cell>
          <cell r="D491">
            <v>0</v>
          </cell>
          <cell r="E491">
            <v>35979</v>
          </cell>
        </row>
        <row r="492">
          <cell r="A492" t="str">
            <v>03-10-10-01-0018</v>
          </cell>
          <cell r="B492" t="str">
            <v>SME BANK LTD, GUJRANWALA BRANCH, GRW A/C# 2201 0001 4028 0001</v>
          </cell>
          <cell r="C492">
            <v>3000</v>
          </cell>
          <cell r="D492">
            <v>0</v>
          </cell>
          <cell r="E492">
            <v>3000</v>
          </cell>
        </row>
        <row r="493">
          <cell r="A493" t="str">
            <v>03-10-10-02-0001</v>
          </cell>
          <cell r="B493" t="str">
            <v>CASH IN HAND</v>
          </cell>
          <cell r="C493">
            <v>11974495</v>
          </cell>
          <cell r="D493">
            <v>0</v>
          </cell>
          <cell r="E493">
            <v>11974495</v>
          </cell>
        </row>
        <row r="494">
          <cell r="A494" t="str">
            <v>04-01-02-02-0001</v>
          </cell>
          <cell r="B494" t="str">
            <v>WAGES &amp; SALARIES_WORKERS</v>
          </cell>
          <cell r="C494">
            <v>48613946</v>
          </cell>
          <cell r="D494">
            <v>0</v>
          </cell>
          <cell r="E494">
            <v>48613946</v>
          </cell>
        </row>
        <row r="495">
          <cell r="A495" t="str">
            <v>04-01-02-02-0002</v>
          </cell>
          <cell r="B495" t="str">
            <v>SOCIAL SECURITY_WORKERS</v>
          </cell>
          <cell r="C495">
            <v>3136215</v>
          </cell>
          <cell r="D495">
            <v>0</v>
          </cell>
          <cell r="E495">
            <v>3136215</v>
          </cell>
        </row>
        <row r="496">
          <cell r="A496" t="str">
            <v>04-01-02-02-0003</v>
          </cell>
          <cell r="B496" t="str">
            <v>EOBI_WORKERS</v>
          </cell>
          <cell r="C496">
            <v>1718590</v>
          </cell>
          <cell r="D496">
            <v>0</v>
          </cell>
          <cell r="E496">
            <v>1718590</v>
          </cell>
        </row>
        <row r="497">
          <cell r="A497" t="str">
            <v>04-01-02-02-0006</v>
          </cell>
          <cell r="B497" t="str">
            <v>EDUCATION CESS_WORKERS</v>
          </cell>
          <cell r="C497">
            <v>37500</v>
          </cell>
          <cell r="D497">
            <v>0</v>
          </cell>
          <cell r="E497">
            <v>37500</v>
          </cell>
        </row>
        <row r="498">
          <cell r="A498" t="str">
            <v>04-01-04-01-0001</v>
          </cell>
          <cell r="B498" t="str">
            <v>GAS CHARGES 51316910002 (51100011946)</v>
          </cell>
          <cell r="C498">
            <v>3859449</v>
          </cell>
          <cell r="D498">
            <v>0</v>
          </cell>
          <cell r="E498">
            <v>3859449</v>
          </cell>
        </row>
        <row r="499">
          <cell r="A499" t="str">
            <v>04-01-04-01-0004</v>
          </cell>
          <cell r="B499" t="str">
            <v>GAS CHARGES 29095810007 (50202748808)</v>
          </cell>
          <cell r="C499">
            <v>655186</v>
          </cell>
          <cell r="D499">
            <v>0</v>
          </cell>
          <cell r="E499">
            <v>655186</v>
          </cell>
        </row>
        <row r="500">
          <cell r="A500" t="str">
            <v>04-01-04-02-0001</v>
          </cell>
          <cell r="B500" t="str">
            <v>ELECTRICITY CHARGES 28 12125 0002800 U (0001700 U)</v>
          </cell>
          <cell r="C500">
            <v>20099417</v>
          </cell>
          <cell r="D500">
            <v>0</v>
          </cell>
          <cell r="E500">
            <v>20099417</v>
          </cell>
        </row>
        <row r="501">
          <cell r="A501" t="str">
            <v>04-01-04-02-0002</v>
          </cell>
          <cell r="B501" t="str">
            <v>ELECTRICITY CHARGES 27 12136 1876400 R (3003303 R)</v>
          </cell>
          <cell r="C501">
            <v>109661</v>
          </cell>
          <cell r="D501">
            <v>0</v>
          </cell>
          <cell r="E501">
            <v>109661</v>
          </cell>
        </row>
        <row r="502">
          <cell r="A502" t="str">
            <v>04-01-04-02-0003</v>
          </cell>
          <cell r="B502" t="str">
            <v>ELECTRICITY CHARGES 27 12136 1876300 U (3003302 U)</v>
          </cell>
          <cell r="C502">
            <v>150341</v>
          </cell>
          <cell r="D502">
            <v>0</v>
          </cell>
          <cell r="E502">
            <v>150341</v>
          </cell>
        </row>
        <row r="503">
          <cell r="A503" t="str">
            <v>04-01-04-02-0004</v>
          </cell>
          <cell r="B503" t="str">
            <v>ELECTRICITY CHARGES 28 12125 0002900 U (0001800 U)</v>
          </cell>
          <cell r="C503">
            <v>17656895</v>
          </cell>
          <cell r="D503">
            <v>0</v>
          </cell>
          <cell r="E503">
            <v>17656895</v>
          </cell>
        </row>
        <row r="504">
          <cell r="A504" t="str">
            <v>04-01-04-05-0001</v>
          </cell>
          <cell r="B504" t="str">
            <v>REPAIR &amp; MAINTENANCE MACHINERY</v>
          </cell>
          <cell r="C504">
            <v>1682942</v>
          </cell>
          <cell r="D504">
            <v>0</v>
          </cell>
          <cell r="E504">
            <v>1682942</v>
          </cell>
        </row>
        <row r="505">
          <cell r="A505" t="str">
            <v>04-01-04-05-0002</v>
          </cell>
          <cell r="B505" t="str">
            <v>GENERATOR RUNNING &amp; MAINTENANCE</v>
          </cell>
          <cell r="C505">
            <v>497877</v>
          </cell>
          <cell r="D505">
            <v>0</v>
          </cell>
          <cell r="E505">
            <v>497877</v>
          </cell>
        </row>
        <row r="506">
          <cell r="A506" t="str">
            <v>04-01-04-05-0003</v>
          </cell>
          <cell r="B506" t="str">
            <v>OIL &amp; LUBRICANTS</v>
          </cell>
          <cell r="C506">
            <v>561554</v>
          </cell>
          <cell r="D506">
            <v>0</v>
          </cell>
          <cell r="E506">
            <v>561554</v>
          </cell>
        </row>
        <row r="507">
          <cell r="A507" t="str">
            <v>04-01-04-05-0004</v>
          </cell>
          <cell r="B507" t="str">
            <v>MEDICAL EXPENSES</v>
          </cell>
          <cell r="C507">
            <v>38157</v>
          </cell>
          <cell r="D507">
            <v>0</v>
          </cell>
          <cell r="E507">
            <v>38157</v>
          </cell>
        </row>
        <row r="508">
          <cell r="A508" t="str">
            <v>04-01-04-05-0005</v>
          </cell>
          <cell r="B508" t="str">
            <v>RENT EXPENSES</v>
          </cell>
          <cell r="C508">
            <v>240000</v>
          </cell>
          <cell r="D508">
            <v>0</v>
          </cell>
          <cell r="E508">
            <v>240000</v>
          </cell>
        </row>
        <row r="509">
          <cell r="A509" t="str">
            <v>04-01-04-05-0006</v>
          </cell>
          <cell r="B509" t="str">
            <v>MISC FACTORY OVERHEADS</v>
          </cell>
          <cell r="C509">
            <v>38157</v>
          </cell>
          <cell r="D509">
            <v>0</v>
          </cell>
          <cell r="E509">
            <v>0</v>
          </cell>
        </row>
        <row r="510">
          <cell r="A510" t="str">
            <v>04-01-04-05-0007</v>
          </cell>
          <cell r="B510" t="str">
            <v>CONSUMABLE STORES</v>
          </cell>
          <cell r="C510">
            <v>871585</v>
          </cell>
          <cell r="D510">
            <v>0</v>
          </cell>
          <cell r="E510">
            <v>871585</v>
          </cell>
        </row>
        <row r="511">
          <cell r="A511" t="str">
            <v>04-01-04-05-0009</v>
          </cell>
          <cell r="B511" t="str">
            <v>RENT, RATES &amp; TAXES</v>
          </cell>
          <cell r="E511">
            <v>0</v>
          </cell>
        </row>
        <row r="512">
          <cell r="A512" t="str">
            <v>04-01-04-05-0010</v>
          </cell>
          <cell r="B512" t="str">
            <v>STAFF / WORKERS WELFARE EXPENSES</v>
          </cell>
          <cell r="C512">
            <v>399723</v>
          </cell>
          <cell r="D512">
            <v>0</v>
          </cell>
          <cell r="E512">
            <v>399723</v>
          </cell>
        </row>
        <row r="513">
          <cell r="A513" t="str">
            <v>04-02-01-01-0001</v>
          </cell>
          <cell r="B513" t="str">
            <v>DIRECTORS REMUNERATION_ADMIN</v>
          </cell>
          <cell r="C513">
            <v>3000000</v>
          </cell>
          <cell r="D513">
            <v>0</v>
          </cell>
          <cell r="E513">
            <v>3000000</v>
          </cell>
        </row>
        <row r="514">
          <cell r="A514" t="str">
            <v>04-02-01-02-0001</v>
          </cell>
          <cell r="B514" t="str">
            <v>SALARIES - STAFF</v>
          </cell>
          <cell r="C514">
            <v>9098020</v>
          </cell>
          <cell r="D514">
            <v>0</v>
          </cell>
          <cell r="E514">
            <v>9098020</v>
          </cell>
        </row>
        <row r="515">
          <cell r="A515" t="str">
            <v>04-02-01-02-0002</v>
          </cell>
          <cell r="B515" t="str">
            <v>SOCIAL SECURITY - STAFF</v>
          </cell>
          <cell r="C515">
            <v>280803</v>
          </cell>
          <cell r="D515">
            <v>0</v>
          </cell>
          <cell r="E515">
            <v>280803</v>
          </cell>
        </row>
        <row r="516">
          <cell r="A516" t="str">
            <v>04-02-01-02-0003</v>
          </cell>
          <cell r="B516" t="str">
            <v>EOBI - STAFF</v>
          </cell>
          <cell r="C516">
            <v>149850</v>
          </cell>
          <cell r="D516">
            <v>0</v>
          </cell>
          <cell r="E516">
            <v>149850</v>
          </cell>
        </row>
        <row r="517">
          <cell r="A517" t="str">
            <v>04-02-01-04-0001</v>
          </cell>
          <cell r="B517" t="str">
            <v>TELEPHONE CHARGES - 4272775</v>
          </cell>
          <cell r="C517">
            <v>37310</v>
          </cell>
          <cell r="D517">
            <v>0</v>
          </cell>
          <cell r="E517">
            <v>37310</v>
          </cell>
        </row>
        <row r="518">
          <cell r="A518" t="str">
            <v>04-02-01-04-0002</v>
          </cell>
          <cell r="B518" t="str">
            <v>TELEPHONE CHARGES - 4272776</v>
          </cell>
          <cell r="C518">
            <v>67499</v>
          </cell>
          <cell r="D518">
            <v>0</v>
          </cell>
          <cell r="E518">
            <v>67499</v>
          </cell>
        </row>
        <row r="519">
          <cell r="A519" t="str">
            <v>04-02-01-04-0003</v>
          </cell>
          <cell r="B519" t="str">
            <v>TELEPHONE CHARGES - 4274770</v>
          </cell>
          <cell r="C519">
            <v>5617</v>
          </cell>
          <cell r="D519">
            <v>0</v>
          </cell>
          <cell r="E519">
            <v>5617</v>
          </cell>
        </row>
        <row r="520">
          <cell r="A520" t="str">
            <v>04-02-01-04-0005</v>
          </cell>
          <cell r="B520" t="str">
            <v>TELEPHONE CHARGES - 4274774</v>
          </cell>
          <cell r="C520">
            <v>207466</v>
          </cell>
          <cell r="D520">
            <v>0</v>
          </cell>
          <cell r="E520">
            <v>207466</v>
          </cell>
        </row>
        <row r="521">
          <cell r="A521" t="str">
            <v>04-02-01-04-0006</v>
          </cell>
          <cell r="B521" t="str">
            <v>TELEPHONE CHARGES - 4552860</v>
          </cell>
          <cell r="C521">
            <v>603</v>
          </cell>
          <cell r="D521">
            <v>0</v>
          </cell>
          <cell r="E521">
            <v>603</v>
          </cell>
        </row>
        <row r="522">
          <cell r="A522" t="str">
            <v>04-02-01-04-0007</v>
          </cell>
          <cell r="B522" t="str">
            <v>TELEPHONE CHARGES (4277490-1)</v>
          </cell>
          <cell r="C522">
            <v>3823</v>
          </cell>
          <cell r="D522">
            <v>0</v>
          </cell>
          <cell r="E522">
            <v>3823</v>
          </cell>
        </row>
        <row r="523">
          <cell r="A523" t="str">
            <v>04-02-01-04-0008</v>
          </cell>
          <cell r="B523" t="str">
            <v>TELEPHONE CHARGES - 4241156</v>
          </cell>
          <cell r="C523">
            <v>603</v>
          </cell>
          <cell r="D523">
            <v>0</v>
          </cell>
          <cell r="E523">
            <v>603</v>
          </cell>
        </row>
        <row r="524">
          <cell r="A524" t="str">
            <v>04-02-01-04-0009</v>
          </cell>
          <cell r="B524" t="str">
            <v>TELEPHONE CHARGES - 4272127</v>
          </cell>
          <cell r="C524">
            <v>6219</v>
          </cell>
          <cell r="D524">
            <v>0</v>
          </cell>
          <cell r="E524">
            <v>6219</v>
          </cell>
        </row>
        <row r="525">
          <cell r="A525" t="str">
            <v>04-02-01-04-0010</v>
          </cell>
          <cell r="B525" t="str">
            <v>TELEPHONE CHARGES - 4556874</v>
          </cell>
          <cell r="C525">
            <v>1516</v>
          </cell>
          <cell r="D525">
            <v>0</v>
          </cell>
          <cell r="E525">
            <v>1516</v>
          </cell>
        </row>
        <row r="526">
          <cell r="A526" t="str">
            <v>04-02-01-04-0011</v>
          </cell>
          <cell r="B526" t="str">
            <v>TELEPHONE CHARGES - 4556875</v>
          </cell>
          <cell r="C526">
            <v>4961</v>
          </cell>
          <cell r="D526">
            <v>0</v>
          </cell>
          <cell r="E526">
            <v>4961</v>
          </cell>
        </row>
        <row r="527">
          <cell r="A527" t="str">
            <v>04-02-01-04-0012</v>
          </cell>
          <cell r="B527" t="str">
            <v>TELEPHONE CHARGES - 4556876</v>
          </cell>
          <cell r="C527">
            <v>24831</v>
          </cell>
          <cell r="D527">
            <v>0</v>
          </cell>
          <cell r="E527">
            <v>24831</v>
          </cell>
        </row>
        <row r="528">
          <cell r="A528" t="str">
            <v>04-02-01-04-0013</v>
          </cell>
          <cell r="B528" t="str">
            <v>TELEPHONE CHARGES - 4556877</v>
          </cell>
          <cell r="C528">
            <v>1516</v>
          </cell>
          <cell r="D528">
            <v>0</v>
          </cell>
          <cell r="E528">
            <v>1516</v>
          </cell>
        </row>
        <row r="529">
          <cell r="A529" t="str">
            <v>04-02-01-04-0014</v>
          </cell>
          <cell r="B529" t="str">
            <v>TELEPHONE CHARGES - 4556878</v>
          </cell>
          <cell r="C529">
            <v>43954</v>
          </cell>
          <cell r="D529">
            <v>0</v>
          </cell>
          <cell r="E529">
            <v>43954</v>
          </cell>
        </row>
        <row r="530">
          <cell r="A530" t="str">
            <v>04-02-01-04-0015</v>
          </cell>
          <cell r="B530" t="str">
            <v>TELEPHONE CHARGES - 4556879</v>
          </cell>
          <cell r="C530">
            <v>1506</v>
          </cell>
          <cell r="D530">
            <v>0</v>
          </cell>
          <cell r="E530">
            <v>1506</v>
          </cell>
        </row>
        <row r="531">
          <cell r="A531" t="str">
            <v>04-02-01-04-0016</v>
          </cell>
          <cell r="B531" t="str">
            <v>TELEPHONE CHARGES - 4294021</v>
          </cell>
          <cell r="C531">
            <v>28919</v>
          </cell>
          <cell r="D531">
            <v>0</v>
          </cell>
          <cell r="E531">
            <v>28919</v>
          </cell>
        </row>
        <row r="532">
          <cell r="A532" t="str">
            <v>04-02-01-04-0017</v>
          </cell>
          <cell r="B532" t="str">
            <v>TELEPHONE CHARGES - 4294311</v>
          </cell>
          <cell r="C532">
            <v>87484</v>
          </cell>
          <cell r="D532">
            <v>0</v>
          </cell>
          <cell r="E532">
            <v>87484</v>
          </cell>
        </row>
        <row r="533">
          <cell r="A533" t="str">
            <v>04-02-01-04-0018</v>
          </cell>
          <cell r="B533" t="str">
            <v>TELEPHONE CHARGES - 4294183</v>
          </cell>
          <cell r="C533">
            <v>88417</v>
          </cell>
          <cell r="D533">
            <v>0</v>
          </cell>
          <cell r="E533">
            <v>88417</v>
          </cell>
        </row>
        <row r="534">
          <cell r="A534" t="str">
            <v>04-02-01-05-0001</v>
          </cell>
          <cell r="B534" t="str">
            <v>REPAIR &amp; MAINTENANCE</v>
          </cell>
          <cell r="C534">
            <v>1724958</v>
          </cell>
          <cell r="D534">
            <v>0</v>
          </cell>
          <cell r="E534">
            <v>1724958</v>
          </cell>
        </row>
        <row r="535">
          <cell r="A535" t="str">
            <v>04-02-01-05-0002</v>
          </cell>
          <cell r="B535" t="str">
            <v>VEHICLE RUNNING &amp; MAINTENANCE</v>
          </cell>
          <cell r="C535">
            <v>990678</v>
          </cell>
          <cell r="D535">
            <v>0</v>
          </cell>
          <cell r="E535">
            <v>990678</v>
          </cell>
        </row>
        <row r="536">
          <cell r="A536" t="str">
            <v>04-02-01-05-0003</v>
          </cell>
          <cell r="B536" t="str">
            <v>PRINTING &amp; STATIONERY</v>
          </cell>
          <cell r="C536">
            <v>209869</v>
          </cell>
          <cell r="D536">
            <v>0</v>
          </cell>
          <cell r="E536">
            <v>209869</v>
          </cell>
        </row>
        <row r="537">
          <cell r="A537" t="str">
            <v>04-02-01-05-0004</v>
          </cell>
          <cell r="B537" t="str">
            <v>TRAVELLING &amp; CONVEYANCE</v>
          </cell>
          <cell r="C537">
            <v>333088</v>
          </cell>
          <cell r="D537">
            <v>0</v>
          </cell>
          <cell r="E537">
            <v>333088</v>
          </cell>
        </row>
        <row r="538">
          <cell r="A538" t="str">
            <v>04-02-01-05-0006</v>
          </cell>
          <cell r="B538" t="str">
            <v>LEGAL &amp; PROFESSIONAL CHARGES</v>
          </cell>
          <cell r="C538">
            <v>23100</v>
          </cell>
          <cell r="D538">
            <v>0</v>
          </cell>
          <cell r="E538">
            <v>23100</v>
          </cell>
        </row>
        <row r="539">
          <cell r="A539" t="str">
            <v>04-02-01-05-0007</v>
          </cell>
          <cell r="B539" t="str">
            <v>FEE &amp; SUBSCRIPTION</v>
          </cell>
          <cell r="C539">
            <v>45475</v>
          </cell>
          <cell r="D539">
            <v>0</v>
          </cell>
          <cell r="E539">
            <v>45475</v>
          </cell>
        </row>
        <row r="540">
          <cell r="A540" t="str">
            <v>04-02-01-05-0008</v>
          </cell>
          <cell r="B540" t="str">
            <v>POSTAGE EXPENSES</v>
          </cell>
          <cell r="C540">
            <v>23100</v>
          </cell>
          <cell r="D540">
            <v>0</v>
          </cell>
          <cell r="E540">
            <v>0</v>
          </cell>
        </row>
        <row r="541">
          <cell r="A541" t="str">
            <v>04-02-01-05-0009</v>
          </cell>
          <cell r="B541" t="str">
            <v>ENTERTAINMENT</v>
          </cell>
          <cell r="C541">
            <v>275143</v>
          </cell>
          <cell r="D541">
            <v>0</v>
          </cell>
          <cell r="E541">
            <v>275143</v>
          </cell>
        </row>
        <row r="542">
          <cell r="A542" t="str">
            <v>04-02-01-05-0010</v>
          </cell>
          <cell r="B542" t="str">
            <v>AUDIT FEE</v>
          </cell>
          <cell r="E542">
            <v>0</v>
          </cell>
        </row>
        <row r="543">
          <cell r="A543" t="str">
            <v>04-02-01-05-0011</v>
          </cell>
          <cell r="B543" t="str">
            <v>PROFESSIONAL TAX</v>
          </cell>
          <cell r="C543">
            <v>20000</v>
          </cell>
          <cell r="D543">
            <v>0</v>
          </cell>
          <cell r="E543">
            <v>20000</v>
          </cell>
        </row>
        <row r="544">
          <cell r="A544" t="str">
            <v>04-02-01-05-0012</v>
          </cell>
          <cell r="B544" t="str">
            <v>MISCELLANEOUS EXPENSES</v>
          </cell>
          <cell r="C544">
            <v>11185</v>
          </cell>
          <cell r="D544">
            <v>0</v>
          </cell>
          <cell r="E544">
            <v>11185</v>
          </cell>
        </row>
        <row r="545">
          <cell r="A545" t="str">
            <v>04-02-01-05-0014</v>
          </cell>
          <cell r="B545" t="str">
            <v>RATES &amp; TAXES</v>
          </cell>
          <cell r="C545">
            <v>1500000</v>
          </cell>
          <cell r="D545">
            <v>0</v>
          </cell>
          <cell r="E545">
            <v>1500000</v>
          </cell>
        </row>
        <row r="546">
          <cell r="A546" t="str">
            <v>04-02-02-03-0001</v>
          </cell>
          <cell r="B546" t="str">
            <v>ADVERTISEMENT &amp; PUBLICITY</v>
          </cell>
          <cell r="C546">
            <v>248000</v>
          </cell>
          <cell r="D546">
            <v>0</v>
          </cell>
          <cell r="E546">
            <v>248000</v>
          </cell>
        </row>
        <row r="547">
          <cell r="A547" t="str">
            <v>04-02-02-03-0002</v>
          </cell>
          <cell r="B547" t="str">
            <v>RENT EXPENSES_SKT SHOWROOM</v>
          </cell>
          <cell r="C547">
            <v>337500</v>
          </cell>
          <cell r="D547">
            <v>0</v>
          </cell>
          <cell r="E547">
            <v>337500</v>
          </cell>
        </row>
        <row r="548">
          <cell r="A548" t="str">
            <v>04-02-02-04-0001</v>
          </cell>
          <cell r="B548" t="str">
            <v>ELECTRICITY CHARGES_SIALKOT SHOWROOM</v>
          </cell>
          <cell r="C548">
            <v>248000</v>
          </cell>
          <cell r="D548">
            <v>0</v>
          </cell>
          <cell r="E548">
            <v>0</v>
          </cell>
        </row>
        <row r="549">
          <cell r="A549" t="str">
            <v>04-02-02-04-0003</v>
          </cell>
          <cell r="B549" t="str">
            <v>SALARIES_SIALKOT SHOWROOM</v>
          </cell>
          <cell r="C549">
            <v>337500</v>
          </cell>
          <cell r="D549">
            <v>0</v>
          </cell>
          <cell r="E549">
            <v>0</v>
          </cell>
        </row>
        <row r="550">
          <cell r="A550" t="str">
            <v>04-02-02-04-0004</v>
          </cell>
          <cell r="B550" t="str">
            <v>TELEPHONE # 3250825</v>
          </cell>
          <cell r="C550">
            <v>367650</v>
          </cell>
          <cell r="D550">
            <v>0</v>
          </cell>
          <cell r="E550">
            <v>0</v>
          </cell>
        </row>
        <row r="551">
          <cell r="A551" t="str">
            <v>04-02-02-04-0005</v>
          </cell>
          <cell r="B551" t="str">
            <v>TELEPHONE # 3253624</v>
          </cell>
          <cell r="C551">
            <v>3782</v>
          </cell>
          <cell r="D551">
            <v>0</v>
          </cell>
          <cell r="E551">
            <v>0</v>
          </cell>
        </row>
        <row r="552">
          <cell r="A552" t="str">
            <v>04-02-02-04-0006</v>
          </cell>
          <cell r="B552" t="str">
            <v>TELEPHONE # 3253808</v>
          </cell>
          <cell r="C552">
            <v>20360</v>
          </cell>
          <cell r="D552">
            <v>0</v>
          </cell>
          <cell r="E552">
            <v>0</v>
          </cell>
        </row>
        <row r="553">
          <cell r="A553" t="str">
            <v>04-02-02-04-0007</v>
          </cell>
          <cell r="B553" t="str">
            <v>VEHICLE RUNNING &amp; MAINTENANCE_SIALKOT SHOWROOM</v>
          </cell>
          <cell r="C553">
            <v>9410</v>
          </cell>
          <cell r="D553">
            <v>0</v>
          </cell>
          <cell r="E553">
            <v>0</v>
          </cell>
        </row>
        <row r="554">
          <cell r="A554" t="str">
            <v>04-02-02-04-0008</v>
          </cell>
          <cell r="B554" t="str">
            <v>SOCIAL SECURITY_SIALKOT SHOWROOM</v>
          </cell>
          <cell r="C554">
            <v>50583</v>
          </cell>
          <cell r="D554">
            <v>0</v>
          </cell>
          <cell r="E554">
            <v>0</v>
          </cell>
        </row>
        <row r="555">
          <cell r="A555" t="str">
            <v>04-02-02-04-0009</v>
          </cell>
          <cell r="B555" t="str">
            <v>EOBI_SIALKOT SHOWROOM</v>
          </cell>
          <cell r="E555">
            <v>0</v>
          </cell>
        </row>
        <row r="556">
          <cell r="A556" t="str">
            <v>04-02-02-04-0010</v>
          </cell>
          <cell r="B556" t="str">
            <v>EDUCATION CESS_SIALKOT SHOWROOM</v>
          </cell>
          <cell r="C556">
            <v>0</v>
          </cell>
          <cell r="D556">
            <v>199530166</v>
          </cell>
          <cell r="E556">
            <v>0</v>
          </cell>
        </row>
        <row r="557">
          <cell r="A557" t="str">
            <v>04-02-03-02-0001</v>
          </cell>
          <cell r="B557" t="str">
            <v>BANK CHARGES</v>
          </cell>
          <cell r="C557">
            <v>50467</v>
          </cell>
          <cell r="D557">
            <v>0</v>
          </cell>
          <cell r="E557">
            <v>50467</v>
          </cell>
        </row>
        <row r="558">
          <cell r="A558" t="str">
            <v>04-03-01-03-0001</v>
          </cell>
          <cell r="B558" t="str">
            <v>TAXATION - PRIOR YEAR</v>
          </cell>
          <cell r="E558">
            <v>0</v>
          </cell>
        </row>
        <row r="559">
          <cell r="A559" t="str">
            <v>05-01-01-01-0001</v>
          </cell>
          <cell r="B559" t="str">
            <v>SALES</v>
          </cell>
          <cell r="C559">
            <v>0</v>
          </cell>
          <cell r="D559">
            <v>199530166</v>
          </cell>
          <cell r="E559">
            <v>-199530166</v>
          </cell>
        </row>
        <row r="560">
          <cell r="A560" t="str">
            <v>05-01-01-03-0001</v>
          </cell>
          <cell r="B560" t="str">
            <v>RETAIL SALES_SHOWROOMS</v>
          </cell>
          <cell r="C560">
            <v>0</v>
          </cell>
          <cell r="D560">
            <v>16367853</v>
          </cell>
          <cell r="E560">
            <v>-16367853</v>
          </cell>
        </row>
        <row r="561">
          <cell r="A561" t="str">
            <v>05-01-02-01-0001</v>
          </cell>
          <cell r="B561" t="str">
            <v>SALES_EXPORT</v>
          </cell>
          <cell r="E561">
            <v>0</v>
          </cell>
        </row>
        <row r="562">
          <cell r="A562" t="str">
            <v>05-02-01-01-0001</v>
          </cell>
          <cell r="B562" t="str">
            <v>WASTAGE SALES</v>
          </cell>
          <cell r="C562">
            <v>520985973</v>
          </cell>
          <cell r="D562">
            <v>520985973</v>
          </cell>
          <cell r="E562">
            <v>0</v>
          </cell>
        </row>
        <row r="563">
          <cell r="A563" t="str">
            <v>05-02-02-01-0001</v>
          </cell>
          <cell r="B563" t="str">
            <v>GAIN / (LOSS) ON SALE OF VEHICLES</v>
          </cell>
          <cell r="E563">
            <v>0</v>
          </cell>
        </row>
        <row r="564">
          <cell r="A564" t="str">
            <v>05-02-03-01-0001</v>
          </cell>
          <cell r="B564" t="str">
            <v>EXCHANGE RATE GAIN/LOSS</v>
          </cell>
          <cell r="E564">
            <v>0</v>
          </cell>
        </row>
      </sheetData>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ule1"/>
      <sheetName val="VIPCONSUMPTION"/>
      <sheetName val="TABLE"/>
      <sheetName val="PLANTA"/>
      <sheetName val="PLANTB"/>
      <sheetName val="BASE FRIT"/>
      <sheetName val="CHEMICAL"/>
      <sheetName val="SCREEN PRINTING"/>
      <sheetName val="GLAZES"/>
      <sheetName val="COLOUR STAINS"/>
      <sheetName val="POWDER "/>
      <sheetName val="INVENTORY"/>
      <sheetName val="PURCHASES"/>
      <sheetName val="TABLES"/>
      <sheetName val="Module2"/>
    </sheetNames>
    <sheetDataSet>
      <sheetData sheetId="0" refreshError="1"/>
      <sheetData sheetId="1">
        <row r="1">
          <cell r="A1" t="str">
            <v>CODE</v>
          </cell>
          <cell r="B1" t="str">
            <v>DESIGN</v>
          </cell>
          <cell r="C1" t="str">
            <v>PRODUCT</v>
          </cell>
          <cell r="D1" t="str">
            <v>B.FRIT</v>
          </cell>
          <cell r="E1" t="str">
            <v>COLOUR</v>
          </cell>
          <cell r="F1" t="str">
            <v>CHEMICALS</v>
          </cell>
          <cell r="G1" t="str">
            <v>SCREEN</v>
          </cell>
        </row>
        <row r="2">
          <cell r="A2">
            <v>1001</v>
          </cell>
          <cell r="B2" t="str">
            <v>STRIP</v>
          </cell>
          <cell r="C2" t="str">
            <v>FLORAL</v>
          </cell>
          <cell r="D2">
            <v>0.16000499999999998</v>
          </cell>
          <cell r="E2">
            <v>5.0400000000000002E-3</v>
          </cell>
          <cell r="F2">
            <v>1.9199999999999998E-3</v>
          </cell>
          <cell r="G2">
            <v>1.585E-3</v>
          </cell>
        </row>
        <row r="3">
          <cell r="A3">
            <v>1002</v>
          </cell>
          <cell r="B3" t="str">
            <v>STRIP</v>
          </cell>
          <cell r="C3" t="str">
            <v>DIAMOND CUT</v>
          </cell>
          <cell r="D3">
            <v>0</v>
          </cell>
          <cell r="E3">
            <v>2.895E-3</v>
          </cell>
          <cell r="F3">
            <v>6.6E-4</v>
          </cell>
          <cell r="G3">
            <v>0</v>
          </cell>
        </row>
        <row r="4">
          <cell r="A4">
            <v>1003</v>
          </cell>
          <cell r="B4" t="str">
            <v>STRIP</v>
          </cell>
          <cell r="C4" t="str">
            <v>SQUARE</v>
          </cell>
          <cell r="D4">
            <v>0.28000500000000006</v>
          </cell>
          <cell r="E4">
            <v>4.9199999999999999E-3</v>
          </cell>
          <cell r="F4">
            <v>1.1849999999999999E-3</v>
          </cell>
          <cell r="G4">
            <v>1.39E-3</v>
          </cell>
        </row>
        <row r="5">
          <cell r="A5">
            <v>1004</v>
          </cell>
          <cell r="B5" t="str">
            <v>STRIP</v>
          </cell>
          <cell r="C5" t="str">
            <v>VICTORIAN 8" V</v>
          </cell>
          <cell r="D5">
            <v>0.255</v>
          </cell>
          <cell r="E5">
            <v>6.8850000000000005E-3</v>
          </cell>
          <cell r="F5">
            <v>2.31E-3</v>
          </cell>
          <cell r="G5">
            <v>0</v>
          </cell>
        </row>
        <row r="6">
          <cell r="A6">
            <v>1005</v>
          </cell>
          <cell r="B6" t="str">
            <v>STRIP</v>
          </cell>
          <cell r="C6" t="str">
            <v>VICTORIAN 10" H</v>
          </cell>
          <cell r="D6">
            <v>0.21599999999999997</v>
          </cell>
          <cell r="E6">
            <v>1.1472E-2</v>
          </cell>
          <cell r="F6">
            <v>4.0680000000000004E-3</v>
          </cell>
          <cell r="G6">
            <v>0</v>
          </cell>
        </row>
        <row r="7">
          <cell r="A7">
            <v>1006</v>
          </cell>
          <cell r="B7" t="str">
            <v>FULL TILE BORDER</v>
          </cell>
          <cell r="C7" t="str">
            <v>FLORAL</v>
          </cell>
          <cell r="D7">
            <v>0.12</v>
          </cell>
          <cell r="E7">
            <v>8.208E-3</v>
          </cell>
          <cell r="F7">
            <v>3.0959999999999998E-3</v>
          </cell>
          <cell r="G7">
            <v>0</v>
          </cell>
        </row>
        <row r="8">
          <cell r="A8">
            <v>1007</v>
          </cell>
          <cell r="B8" t="str">
            <v>FULL TILE BORDER</v>
          </cell>
          <cell r="C8" t="str">
            <v>DIAMOND CUT</v>
          </cell>
          <cell r="D8">
            <v>0</v>
          </cell>
          <cell r="E8">
            <v>8.3639999999999999E-3</v>
          </cell>
          <cell r="F8">
            <v>1.9080000000000002E-3</v>
          </cell>
          <cell r="G8">
            <v>0</v>
          </cell>
        </row>
        <row r="9">
          <cell r="A9">
            <v>1008</v>
          </cell>
          <cell r="B9" t="str">
            <v>FULL TILE BORDER</v>
          </cell>
          <cell r="C9" t="str">
            <v>SQUARE</v>
          </cell>
          <cell r="D9">
            <v>0.54</v>
          </cell>
          <cell r="E9">
            <v>1.4088E-2</v>
          </cell>
          <cell r="F9">
            <v>3.3959999999999997E-3</v>
          </cell>
          <cell r="G9">
            <v>1.116E-3</v>
          </cell>
        </row>
        <row r="10">
          <cell r="A10">
            <v>1009</v>
          </cell>
          <cell r="B10" t="str">
            <v>FULL TILE BORDER</v>
          </cell>
          <cell r="C10" t="str">
            <v>VICTORIAN 8" V</v>
          </cell>
          <cell r="D10">
            <v>0.27600000000000002</v>
          </cell>
          <cell r="E10">
            <v>2.5439999999999997E-2</v>
          </cell>
          <cell r="F10">
            <v>8.6399999999999984E-3</v>
          </cell>
          <cell r="G10">
            <v>0</v>
          </cell>
        </row>
        <row r="11">
          <cell r="A11">
            <v>1010</v>
          </cell>
          <cell r="B11" t="str">
            <v>FULL TILE BORDER</v>
          </cell>
          <cell r="C11" t="str">
            <v>VICTORIAN 10" H</v>
          </cell>
          <cell r="D11">
            <v>0.33600000000000002</v>
          </cell>
          <cell r="E11">
            <v>1.9164E-2</v>
          </cell>
          <cell r="F11">
            <v>6.2760000000000003E-3</v>
          </cell>
          <cell r="G11">
            <v>0</v>
          </cell>
        </row>
        <row r="12">
          <cell r="A12">
            <v>1011</v>
          </cell>
          <cell r="B12" t="str">
            <v>FULL TILE BORDER</v>
          </cell>
          <cell r="C12" t="str">
            <v>VICTORIAN CORNOR-R</v>
          </cell>
          <cell r="D12">
            <v>0.16800000000000001</v>
          </cell>
          <cell r="E12">
            <v>1.3871999999999999E-2</v>
          </cell>
          <cell r="F12">
            <v>4.7280000000000004E-3</v>
          </cell>
          <cell r="G12">
            <v>0</v>
          </cell>
        </row>
        <row r="13">
          <cell r="A13">
            <v>1012</v>
          </cell>
          <cell r="B13" t="str">
            <v>FULL TILE BORDER</v>
          </cell>
          <cell r="C13" t="str">
            <v>VICTORIAN CORNOR-L</v>
          </cell>
          <cell r="D13">
            <v>0.16800000000000001</v>
          </cell>
          <cell r="E13">
            <v>1.3014E-2</v>
          </cell>
          <cell r="F13">
            <v>4.3860000000000001E-3</v>
          </cell>
          <cell r="G13">
            <v>0</v>
          </cell>
        </row>
        <row r="14">
          <cell r="A14">
            <v>1013</v>
          </cell>
          <cell r="B14" t="str">
            <v>MOTIVE</v>
          </cell>
          <cell r="C14" t="str">
            <v>FLORAL</v>
          </cell>
          <cell r="D14">
            <v>0.14400000000000002</v>
          </cell>
          <cell r="E14">
            <v>7.6759999999999997E-3</v>
          </cell>
          <cell r="F14">
            <v>2.82E-3</v>
          </cell>
          <cell r="G14">
            <v>1.8760000000000001E-3</v>
          </cell>
        </row>
        <row r="15">
          <cell r="A15">
            <v>1014</v>
          </cell>
          <cell r="B15" t="str">
            <v>MOTIVE</v>
          </cell>
          <cell r="C15" t="str">
            <v>DIAMOND CUT</v>
          </cell>
          <cell r="D15">
            <v>0</v>
          </cell>
          <cell r="E15">
            <v>8.8319999999999996E-3</v>
          </cell>
          <cell r="F15">
            <v>2.0279999999999999E-3</v>
          </cell>
          <cell r="G15">
            <v>0</v>
          </cell>
        </row>
        <row r="16">
          <cell r="A16">
            <v>1015</v>
          </cell>
          <cell r="B16" t="str">
            <v>MOTIVE</v>
          </cell>
          <cell r="C16" t="str">
            <v>SQUARE</v>
          </cell>
          <cell r="D16">
            <v>0.14400000000000002</v>
          </cell>
          <cell r="E16">
            <v>8.0520000000000001E-3</v>
          </cell>
          <cell r="F16">
            <v>2.5200000000000001E-3</v>
          </cell>
          <cell r="G16">
            <v>1.828E-3</v>
          </cell>
        </row>
        <row r="17">
          <cell r="A17">
            <v>1016</v>
          </cell>
          <cell r="B17" t="str">
            <v>MOTIVE</v>
          </cell>
          <cell r="C17" t="str">
            <v>VICTORIAN</v>
          </cell>
          <cell r="D17">
            <v>0.12</v>
          </cell>
          <cell r="E17">
            <v>7.3439999999999998E-3</v>
          </cell>
          <cell r="F17">
            <v>2.496E-3</v>
          </cell>
          <cell r="G17">
            <v>0</v>
          </cell>
        </row>
        <row r="18">
          <cell r="A18">
            <v>1017</v>
          </cell>
          <cell r="B18" t="str">
            <v>PANEL</v>
          </cell>
          <cell r="C18" t="str">
            <v>FLORAL</v>
          </cell>
          <cell r="D18">
            <v>0.08</v>
          </cell>
          <cell r="E18">
            <v>2.3579999999999999E-3</v>
          </cell>
          <cell r="F18">
            <v>8.6499999999999999E-4</v>
          </cell>
          <cell r="G18">
            <v>1.268E-3</v>
          </cell>
        </row>
        <row r="19">
          <cell r="A19">
            <v>1018</v>
          </cell>
          <cell r="B19" t="str">
            <v>PANEL</v>
          </cell>
          <cell r="C19" t="str">
            <v>VICTORIAN</v>
          </cell>
          <cell r="D19">
            <v>0.152</v>
          </cell>
          <cell r="E19">
            <v>6.6150000000000002E-3</v>
          </cell>
          <cell r="F19">
            <v>2.4250000000000001E-3</v>
          </cell>
          <cell r="G19">
            <v>0</v>
          </cell>
        </row>
        <row r="20">
          <cell r="A20">
            <v>1019</v>
          </cell>
          <cell r="B20" t="str">
            <v>PANEL</v>
          </cell>
          <cell r="C20" t="str">
            <v>SQUARE</v>
          </cell>
          <cell r="D20">
            <v>0.18</v>
          </cell>
          <cell r="E20">
            <v>4.803E-3</v>
          </cell>
          <cell r="F20">
            <v>1.5330000000000001E-3</v>
          </cell>
          <cell r="G20">
            <v>1.5039999999999999E-3</v>
          </cell>
        </row>
        <row r="21">
          <cell r="A21">
            <v>1020</v>
          </cell>
          <cell r="D21">
            <v>0</v>
          </cell>
          <cell r="E21">
            <v>0</v>
          </cell>
          <cell r="F21">
            <v>0</v>
          </cell>
          <cell r="G21">
            <v>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t"/>
      <sheetName val="12"/>
      <sheetName val="12.3"/>
      <sheetName val="19-19.1"/>
      <sheetName val="28"/>
      <sheetName val="15"/>
      <sheetName val="35"/>
      <sheetName val="JJ - Adjusted"/>
      <sheetName val="Sheet1"/>
      <sheetName val="cash flow working"/>
      <sheetName val="12.3 old"/>
      <sheetName val="Final  dec 2004"/>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ted ac"/>
      <sheetName val="Graph (2)"/>
      <sheetName val="Graph"/>
      <sheetName val="Reasons"/>
      <sheetName val="exchequers"/>
      <sheetName val="tran"/>
      <sheetName val="working"/>
      <sheetName val="CGI"/>
      <sheetName val="PLBS"/>
      <sheetName val="BSC"/>
      <sheetName val="Variation with Budget"/>
      <sheetName val="PLC"/>
      <sheetName val="CFC"/>
      <sheetName val="3"/>
      <sheetName val="2"/>
      <sheetName val="1"/>
      <sheetName val="00-01"/>
      <sheetName val="Projected"/>
      <sheetName val="1stHalf00-01"/>
      <sheetName val="MD"/>
      <sheetName val="Audited"/>
      <sheetName val="Fold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ors"/>
      <sheetName val="Creditor"/>
      <sheetName val="TRIAL"/>
      <sheetName val="BS"/>
      <sheetName val="P&amp;L"/>
      <sheetName val="CF"/>
      <sheetName val="SCE"/>
      <sheetName val="FAS"/>
      <sheetName val="Finan.inst"/>
      <sheetName val="materiality"/>
      <sheetName val="Notes"/>
      <sheetName val="JV"/>
      <sheetName val="Sheet1"/>
      <sheetName val="Deferred tax"/>
      <sheetName val="Sheet2"/>
      <sheetName val="NET CAPITAL"/>
      <sheetName val="NET CAPITAL NOTES"/>
      <sheetName val="non current assets"/>
      <sheetName val="ppe"/>
      <sheetName val="intangible assets"/>
      <sheetName val="long term investment"/>
      <sheetName val="cash n bank"/>
      <sheetName val="share capital"/>
      <sheetName val="Sheet4"/>
    </sheetNames>
    <sheetDataSet>
      <sheetData sheetId="0"/>
      <sheetData sheetId="1"/>
      <sheetData sheetId="2"/>
      <sheetData sheetId="3">
        <row r="19">
          <cell r="A19" t="str">
            <v xml:space="preserve">Short term deposits </v>
          </cell>
          <cell r="E19">
            <v>1200000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B.S"/>
      <sheetName val="SLS-1"/>
      <sheetName val="Cons. Lead BS"/>
      <sheetName val="cashflow"/>
      <sheetName val="SLS-2"/>
      <sheetName val="AHMED"/>
      <sheetName val="Cons. Lead P&amp;L"/>
      <sheetName val="P.L"/>
      <sheetName val="SLS-3"/>
      <sheetName val="SLS-4"/>
      <sheetName val="SLS-5"/>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8"/>
  <sheetViews>
    <sheetView view="pageBreakPreview" topLeftCell="A39" zoomScaleNormal="100" zoomScaleSheetLayoutView="100" workbookViewId="0">
      <selection activeCell="G60" sqref="G60"/>
    </sheetView>
  </sheetViews>
  <sheetFormatPr defaultColWidth="8.25" defaultRowHeight="15"/>
  <cols>
    <col min="1" max="1" width="19.5" style="266" customWidth="1"/>
    <col min="2" max="2" width="4.125" style="266" customWidth="1"/>
    <col min="3" max="3" width="13.25" style="266" customWidth="1"/>
    <col min="4" max="4" width="12.875" style="266" bestFit="1" customWidth="1"/>
    <col min="5" max="5" width="4.75" style="266" customWidth="1"/>
    <col min="6" max="6" width="4.5" style="266" bestFit="1" customWidth="1"/>
    <col min="7" max="7" width="19.5" style="266" customWidth="1"/>
    <col min="8" max="8" width="10.375" style="266" bestFit="1" customWidth="1"/>
    <col min="9" max="9" width="11.75" style="266" bestFit="1" customWidth="1"/>
    <col min="10" max="11" width="8.25" style="266"/>
    <col min="12" max="12" width="13.75" style="266" bestFit="1" customWidth="1"/>
    <col min="13" max="16384" width="8.25" style="266"/>
  </cols>
  <sheetData>
    <row r="1" spans="1:12" ht="15" customHeight="1">
      <c r="A1" s="1162" t="str">
        <f>SOFP!A1</f>
        <v>ARIF LATIF SECURITIES (PRIVATE) LIMITED</v>
      </c>
      <c r="B1" s="1162"/>
      <c r="C1" s="1162"/>
      <c r="D1" s="1162"/>
      <c r="E1" s="1162"/>
      <c r="F1" s="1162"/>
      <c r="G1" s="1162"/>
    </row>
    <row r="2" spans="1:12" ht="15" customHeight="1">
      <c r="A2" s="268" t="s">
        <v>299</v>
      </c>
      <c r="B2" s="241"/>
      <c r="C2" s="241"/>
      <c r="D2" s="241"/>
      <c r="E2" s="241"/>
      <c r="F2" s="241"/>
      <c r="G2" s="241"/>
    </row>
    <row r="3" spans="1:12" ht="18.75">
      <c r="A3" s="269" t="s">
        <v>300</v>
      </c>
      <c r="B3" s="242"/>
      <c r="C3" s="242"/>
      <c r="D3" s="242"/>
      <c r="E3" s="243" t="s">
        <v>301</v>
      </c>
      <c r="G3" s="243" t="s">
        <v>302</v>
      </c>
    </row>
    <row r="4" spans="1:12">
      <c r="A4" s="242"/>
    </row>
    <row r="6" spans="1:12">
      <c r="A6" s="242" t="s">
        <v>303</v>
      </c>
    </row>
    <row r="8" spans="1:12" ht="15.75" thickBot="1">
      <c r="A8" s="266" t="s">
        <v>304</v>
      </c>
      <c r="B8" s="244"/>
      <c r="C8" s="244"/>
      <c r="D8" s="244"/>
      <c r="E8" s="244"/>
      <c r="F8" s="245" t="s">
        <v>297</v>
      </c>
      <c r="G8" s="246">
        <f>SOFP!C25</f>
        <v>116292159.89081722</v>
      </c>
    </row>
    <row r="9" spans="1:12">
      <c r="B9" s="244"/>
      <c r="C9" s="244"/>
      <c r="D9" s="244"/>
      <c r="E9" s="244"/>
      <c r="F9" s="244"/>
      <c r="G9" s="244"/>
    </row>
    <row r="10" spans="1:12">
      <c r="A10" s="266" t="s">
        <v>305</v>
      </c>
      <c r="B10" s="245" t="s">
        <v>297</v>
      </c>
      <c r="C10" s="247">
        <f>SOFP!C33+SOFP!C35+SOFP!C37</f>
        <v>60403065.967345715</v>
      </c>
      <c r="D10" s="248"/>
      <c r="E10" s="248"/>
      <c r="F10" s="244"/>
      <c r="G10" s="244"/>
    </row>
    <row r="11" spans="1:12" ht="15.75" thickBot="1">
      <c r="A11" s="266" t="s">
        <v>306</v>
      </c>
      <c r="B11" s="245" t="s">
        <v>297</v>
      </c>
      <c r="C11" s="246" t="e">
        <f>SOFP!C41+SOFP!#REF!</f>
        <v>#REF!</v>
      </c>
      <c r="D11" s="249"/>
      <c r="E11" s="249"/>
      <c r="F11" s="245" t="s">
        <v>297</v>
      </c>
      <c r="G11" s="250" t="e">
        <f>+C10+C11</f>
        <v>#REF!</v>
      </c>
      <c r="L11" s="244">
        <f>222340000+240110432</f>
        <v>462450432</v>
      </c>
    </row>
    <row r="12" spans="1:12">
      <c r="B12" s="244"/>
      <c r="C12" s="244"/>
      <c r="D12" s="248"/>
      <c r="E12" s="248"/>
      <c r="F12" s="244"/>
      <c r="G12" s="244"/>
    </row>
    <row r="13" spans="1:12">
      <c r="A13" s="266" t="s">
        <v>307</v>
      </c>
      <c r="B13" s="244"/>
      <c r="C13" s="244"/>
      <c r="D13" s="244"/>
      <c r="E13" s="244"/>
      <c r="F13" s="244"/>
      <c r="G13" s="244"/>
      <c r="L13" s="244">
        <v>646554274</v>
      </c>
    </row>
    <row r="14" spans="1:12">
      <c r="B14" s="244"/>
      <c r="C14" s="244"/>
      <c r="D14" s="244"/>
      <c r="E14" s="244"/>
      <c r="F14" s="244"/>
      <c r="G14" s="244"/>
    </row>
    <row r="15" spans="1:12">
      <c r="A15" s="266" t="s">
        <v>308</v>
      </c>
      <c r="B15" s="244"/>
      <c r="C15" s="244"/>
      <c r="D15" s="244"/>
      <c r="E15" s="244"/>
      <c r="F15" s="245" t="s">
        <v>297</v>
      </c>
      <c r="G15" s="247" t="e">
        <f>SOCI!D7+SOCI!#REF!</f>
        <v>#REF!</v>
      </c>
    </row>
    <row r="16" spans="1:12" ht="15.75" thickBot="1">
      <c r="A16" s="266" t="s">
        <v>309</v>
      </c>
      <c r="B16" s="244"/>
      <c r="C16" s="244"/>
      <c r="D16" s="244"/>
      <c r="E16" s="244"/>
      <c r="F16" s="245" t="s">
        <v>297</v>
      </c>
      <c r="G16" s="246">
        <v>0</v>
      </c>
    </row>
    <row r="17" spans="1:9">
      <c r="A17" s="266" t="s">
        <v>310</v>
      </c>
      <c r="B17" s="244"/>
      <c r="C17" s="244"/>
      <c r="D17" s="244"/>
      <c r="E17" s="244"/>
      <c r="F17" s="245" t="s">
        <v>297</v>
      </c>
      <c r="G17" s="244" t="e">
        <f>+G15-G16</f>
        <v>#REF!</v>
      </c>
    </row>
    <row r="18" spans="1:9" ht="15.75" thickBot="1">
      <c r="A18" s="266" t="s">
        <v>311</v>
      </c>
      <c r="B18" s="244"/>
      <c r="C18" s="244"/>
      <c r="D18" s="244"/>
      <c r="E18" s="244"/>
      <c r="F18" s="245" t="s">
        <v>297</v>
      </c>
      <c r="G18" s="246">
        <f>SOCI!D11+SOCI!D12</f>
        <v>-4685980.8906666664</v>
      </c>
      <c r="H18" s="251"/>
    </row>
    <row r="19" spans="1:9">
      <c r="A19" s="266" t="s">
        <v>75</v>
      </c>
      <c r="B19" s="244"/>
      <c r="C19" s="244"/>
      <c r="D19" s="244"/>
      <c r="E19" s="244"/>
      <c r="F19" s="245"/>
      <c r="G19" s="252">
        <f>SOCI!D17</f>
        <v>4112707</v>
      </c>
      <c r="H19" s="251"/>
    </row>
    <row r="20" spans="1:9">
      <c r="A20" s="266" t="s">
        <v>312</v>
      </c>
      <c r="B20" s="244"/>
      <c r="C20" s="244"/>
      <c r="D20" s="244"/>
      <c r="E20" s="244"/>
      <c r="F20" s="245"/>
      <c r="G20" s="252">
        <f>SOCI!D16</f>
        <v>-11086</v>
      </c>
    </row>
    <row r="21" spans="1:9">
      <c r="A21" s="266" t="s">
        <v>313</v>
      </c>
      <c r="B21" s="244"/>
      <c r="C21" s="244"/>
      <c r="D21" s="244"/>
      <c r="E21" s="244"/>
      <c r="F21" s="245"/>
      <c r="G21" s="252">
        <v>0</v>
      </c>
    </row>
    <row r="22" spans="1:9">
      <c r="A22" s="266" t="s">
        <v>314</v>
      </c>
      <c r="B22" s="244"/>
      <c r="C22" s="244"/>
      <c r="D22" s="244"/>
      <c r="E22" s="244"/>
      <c r="F22" s="245" t="s">
        <v>297</v>
      </c>
      <c r="G22" s="244" t="e">
        <f>+G17+G19+G18+G20+G21</f>
        <v>#REF!</v>
      </c>
    </row>
    <row r="23" spans="1:9" ht="15.75" thickBot="1">
      <c r="A23" s="266" t="s">
        <v>315</v>
      </c>
      <c r="B23" s="244"/>
      <c r="C23" s="244"/>
      <c r="D23" s="244"/>
      <c r="E23" s="244"/>
      <c r="F23" s="245" t="s">
        <v>297</v>
      </c>
      <c r="G23" s="246">
        <f>SOCI!D21</f>
        <v>-795179.89567777852</v>
      </c>
    </row>
    <row r="24" spans="1:9" ht="15.75" thickBot="1">
      <c r="A24" s="266" t="s">
        <v>316</v>
      </c>
      <c r="B24" s="244"/>
      <c r="C24" s="244"/>
      <c r="D24" s="244"/>
      <c r="E24" s="244"/>
      <c r="F24" s="245" t="s">
        <v>297</v>
      </c>
      <c r="G24" s="253" t="e">
        <f>+G22-G23</f>
        <v>#REF!</v>
      </c>
      <c r="H24" s="270"/>
      <c r="I24" s="251"/>
    </row>
    <row r="25" spans="1:9">
      <c r="F25" s="254"/>
      <c r="G25" s="255"/>
      <c r="I25" s="251"/>
    </row>
    <row r="26" spans="1:9">
      <c r="A26" s="1163" t="s">
        <v>317</v>
      </c>
      <c r="B26" s="1163"/>
      <c r="C26" s="1163"/>
      <c r="D26" s="1163"/>
      <c r="E26" s="1163"/>
      <c r="F26" s="1163"/>
      <c r="G26" s="1163"/>
    </row>
    <row r="27" spans="1:9">
      <c r="A27" s="1161" t="s">
        <v>318</v>
      </c>
      <c r="B27" s="1161"/>
      <c r="C27" s="1161"/>
      <c r="D27" s="1161"/>
      <c r="E27" s="1161"/>
      <c r="F27" s="1161"/>
      <c r="G27" s="1161"/>
    </row>
    <row r="29" spans="1:9">
      <c r="A29" s="256" t="s">
        <v>319</v>
      </c>
      <c r="B29" s="257"/>
      <c r="C29" s="1164" t="s">
        <v>320</v>
      </c>
      <c r="D29" s="1164"/>
      <c r="E29" s="267"/>
      <c r="F29" s="1164" t="s">
        <v>321</v>
      </c>
      <c r="G29" s="1164"/>
      <c r="H29" s="258"/>
    </row>
    <row r="30" spans="1:9">
      <c r="A30" s="258"/>
      <c r="B30" s="267"/>
      <c r="C30" s="267"/>
      <c r="D30" s="267"/>
      <c r="E30" s="267"/>
      <c r="F30" s="258"/>
      <c r="G30" s="258"/>
      <c r="H30" s="258"/>
    </row>
    <row r="31" spans="1:9">
      <c r="A31" s="266" t="s">
        <v>322</v>
      </c>
      <c r="C31" s="259" t="s">
        <v>323</v>
      </c>
      <c r="D31" s="251" t="e">
        <f>+G22</f>
        <v>#REF!</v>
      </c>
      <c r="E31" s="251"/>
      <c r="F31" s="254" t="s">
        <v>297</v>
      </c>
      <c r="G31" s="260" t="e">
        <f>+D31*0.05</f>
        <v>#REF!</v>
      </c>
      <c r="H31" s="251"/>
    </row>
    <row r="32" spans="1:9">
      <c r="A32" s="266" t="s">
        <v>324</v>
      </c>
      <c r="C32" s="259" t="s">
        <v>325</v>
      </c>
      <c r="D32" s="251">
        <f>+G8</f>
        <v>116292159.89081722</v>
      </c>
      <c r="E32" s="251"/>
      <c r="F32" s="254" t="s">
        <v>297</v>
      </c>
      <c r="G32" s="260">
        <f>+D32*0.005</f>
        <v>581460.79945408611</v>
      </c>
    </row>
    <row r="33" spans="1:9">
      <c r="A33" s="266" t="s">
        <v>326</v>
      </c>
      <c r="C33" s="259" t="s">
        <v>327</v>
      </c>
      <c r="D33" s="251" t="e">
        <f>+C11</f>
        <v>#REF!</v>
      </c>
      <c r="E33" s="251"/>
      <c r="F33" s="254" t="s">
        <v>297</v>
      </c>
      <c r="G33" s="260" t="e">
        <f>+D33*0.01</f>
        <v>#REF!</v>
      </c>
      <c r="I33" s="261"/>
    </row>
    <row r="34" spans="1:9">
      <c r="A34" s="266" t="s">
        <v>328</v>
      </c>
      <c r="C34" s="259" t="s">
        <v>325</v>
      </c>
      <c r="D34" s="251" t="e">
        <f>+G15</f>
        <v>#REF!</v>
      </c>
      <c r="E34" s="251"/>
      <c r="F34" s="254" t="s">
        <v>297</v>
      </c>
      <c r="G34" s="260" t="e">
        <f>+D34*0.005</f>
        <v>#REF!</v>
      </c>
    </row>
    <row r="35" spans="1:9">
      <c r="C35" s="259"/>
      <c r="D35" s="251"/>
      <c r="E35" s="251"/>
      <c r="F35" s="254"/>
      <c r="G35" s="262" t="e">
        <f>SUM(G31:G34)</f>
        <v>#REF!</v>
      </c>
    </row>
    <row r="37" spans="1:9">
      <c r="A37" s="1163" t="s">
        <v>329</v>
      </c>
      <c r="B37" s="1163"/>
      <c r="C37" s="1163"/>
      <c r="D37" s="1163"/>
      <c r="E37" s="1163"/>
      <c r="F37" s="1163"/>
      <c r="G37" s="1163"/>
    </row>
    <row r="38" spans="1:9">
      <c r="A38" s="1161" t="s">
        <v>330</v>
      </c>
      <c r="B38" s="1161"/>
      <c r="C38" s="1161"/>
      <c r="D38" s="1161"/>
      <c r="E38" s="1161"/>
      <c r="F38" s="1161"/>
      <c r="G38" s="1161"/>
    </row>
    <row r="40" spans="1:9">
      <c r="A40" s="258" t="s">
        <v>331</v>
      </c>
    </row>
    <row r="42" spans="1:9">
      <c r="A42" s="266" t="s">
        <v>332</v>
      </c>
    </row>
    <row r="44" spans="1:9">
      <c r="A44" s="258" t="s">
        <v>333</v>
      </c>
    </row>
    <row r="46" spans="1:9">
      <c r="A46" s="263" t="e">
        <f>"(Rs. "&amp;G31&amp;" + Rs. "&amp;G32&amp;" + Rs. "&amp;G33&amp;" + Rs. "&amp;G34&amp;") /4 = Rs. "&amp;SUM(G31:G34)/4&amp;""</f>
        <v>#REF!</v>
      </c>
    </row>
    <row r="47" spans="1:9">
      <c r="A47" s="242"/>
    </row>
    <row r="48" spans="1:9">
      <c r="A48" s="242" t="s">
        <v>334</v>
      </c>
      <c r="C48" s="264">
        <v>186701</v>
      </c>
    </row>
  </sheetData>
  <mergeCells count="7">
    <mergeCell ref="A38:G38"/>
    <mergeCell ref="A1:G1"/>
    <mergeCell ref="A26:G26"/>
    <mergeCell ref="A27:G27"/>
    <mergeCell ref="C29:D29"/>
    <mergeCell ref="F29:G29"/>
    <mergeCell ref="A37:G37"/>
  </mergeCells>
  <printOptions horizontalCentered="1"/>
  <pageMargins left="0.7" right="0.7" top="0.75" bottom="0.75" header="0.3" footer="0.3"/>
  <pageSetup paperSize="9"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0"/>
  <sheetViews>
    <sheetView view="pageBreakPreview" topLeftCell="I1" zoomScaleSheetLayoutView="100" workbookViewId="0">
      <selection activeCell="N9" sqref="N9"/>
    </sheetView>
  </sheetViews>
  <sheetFormatPr defaultRowHeight="15.75"/>
  <cols>
    <col min="1" max="1" width="3.375" style="402" customWidth="1"/>
    <col min="2" max="2" width="25.625" style="402" customWidth="1"/>
    <col min="3" max="5" width="14.625" style="402" customWidth="1"/>
    <col min="6" max="6" width="6.625" style="402" customWidth="1"/>
    <col min="7" max="10" width="14.625" style="402" customWidth="1"/>
    <col min="11" max="11" width="9.875" style="941" bestFit="1" customWidth="1"/>
    <col min="12" max="12" width="18.625" style="402" bestFit="1" customWidth="1"/>
    <col min="13" max="13" width="10.125" style="402" bestFit="1" customWidth="1"/>
    <col min="14" max="14" width="9" style="402"/>
    <col min="15" max="15" width="10.625" style="402" bestFit="1" customWidth="1"/>
    <col min="16" max="16384" width="9" style="402"/>
  </cols>
  <sheetData>
    <row r="1" spans="1:22" ht="18" customHeight="1">
      <c r="B1" s="327" t="s">
        <v>170</v>
      </c>
      <c r="C1" s="399"/>
      <c r="D1" s="400"/>
      <c r="E1" s="400"/>
      <c r="F1" s="400"/>
      <c r="G1" s="400"/>
      <c r="H1" s="400"/>
      <c r="I1" s="400"/>
      <c r="J1" s="400"/>
      <c r="K1" s="940"/>
    </row>
    <row r="2" spans="1:22" ht="18" customHeight="1">
      <c r="B2" s="328" t="s">
        <v>638</v>
      </c>
      <c r="C2" s="399"/>
      <c r="D2" s="400"/>
      <c r="E2" s="400"/>
      <c r="F2" s="400"/>
      <c r="G2" s="400"/>
      <c r="H2" s="400"/>
      <c r="I2" s="400"/>
      <c r="J2" s="400"/>
      <c r="K2" s="940"/>
    </row>
    <row r="3" spans="1:22" s="406" customFormat="1" ht="15.95" customHeight="1">
      <c r="B3" s="437"/>
      <c r="C3" s="438"/>
      <c r="D3" s="404"/>
      <c r="E3" s="404"/>
      <c r="F3" s="404"/>
      <c r="G3" s="404"/>
      <c r="H3" s="404"/>
      <c r="I3" s="404"/>
      <c r="J3" s="404"/>
      <c r="K3" s="453"/>
    </row>
    <row r="4" spans="1:22" s="406" customFormat="1" ht="15.95" customHeight="1">
      <c r="A4" s="439">
        <v>5</v>
      </c>
      <c r="B4" s="404" t="s">
        <v>60</v>
      </c>
      <c r="C4" s="404"/>
      <c r="D4" s="404"/>
      <c r="E4" s="404"/>
      <c r="F4" s="404"/>
      <c r="G4" s="404"/>
      <c r="H4" s="404"/>
      <c r="I4" s="404"/>
      <c r="J4" s="404"/>
      <c r="K4" s="453"/>
    </row>
    <row r="5" spans="1:22" s="406" customFormat="1" ht="15.95" customHeight="1">
      <c r="A5" s="405"/>
      <c r="B5" s="404"/>
      <c r="C5" s="404"/>
      <c r="D5" s="404"/>
      <c r="E5" s="404"/>
      <c r="F5" s="404"/>
      <c r="G5" s="404"/>
      <c r="H5" s="404"/>
      <c r="I5" s="404"/>
      <c r="J5" s="404"/>
      <c r="K5" s="453"/>
    </row>
    <row r="6" spans="1:22" s="406" customFormat="1" ht="15.95" customHeight="1">
      <c r="A6" s="405"/>
      <c r="B6" s="404"/>
      <c r="C6" s="404"/>
      <c r="D6" s="404"/>
      <c r="E6" s="404"/>
      <c r="F6" s="404"/>
      <c r="G6" s="404"/>
      <c r="H6" s="404"/>
      <c r="I6" s="404"/>
      <c r="J6" s="404"/>
      <c r="K6" s="453"/>
    </row>
    <row r="7" spans="1:22" s="406" customFormat="1" ht="15.95" customHeight="1">
      <c r="A7" s="405"/>
      <c r="B7" s="1204">
        <v>2018</v>
      </c>
      <c r="C7" s="1204"/>
      <c r="D7" s="1204"/>
      <c r="E7" s="1204"/>
      <c r="F7" s="1204"/>
      <c r="G7" s="1204"/>
      <c r="H7" s="1204"/>
      <c r="I7" s="1204"/>
      <c r="J7" s="1204"/>
      <c r="K7" s="453"/>
    </row>
    <row r="8" spans="1:22" s="406" customFormat="1" ht="15.95" customHeight="1">
      <c r="A8" s="405"/>
      <c r="B8" s="1210" t="s">
        <v>3</v>
      </c>
      <c r="C8" s="1206" t="s">
        <v>351</v>
      </c>
      <c r="D8" s="1207"/>
      <c r="E8" s="1207"/>
      <c r="F8" s="481" t="s">
        <v>33</v>
      </c>
      <c r="G8" s="1207" t="s">
        <v>5</v>
      </c>
      <c r="H8" s="1207"/>
      <c r="I8" s="1207"/>
      <c r="J8" s="926" t="s">
        <v>73</v>
      </c>
      <c r="K8" s="453"/>
    </row>
    <row r="9" spans="1:22" s="406" customFormat="1" ht="15.95" customHeight="1">
      <c r="A9" s="405"/>
      <c r="B9" s="1211"/>
      <c r="C9" s="469" t="s">
        <v>348</v>
      </c>
      <c r="D9" s="1216" t="s">
        <v>349</v>
      </c>
      <c r="E9" s="476" t="s">
        <v>348</v>
      </c>
      <c r="F9" s="482" t="s">
        <v>350</v>
      </c>
      <c r="G9" s="468" t="s">
        <v>348</v>
      </c>
      <c r="H9" s="1216" t="s">
        <v>173</v>
      </c>
      <c r="I9" s="469" t="s">
        <v>348</v>
      </c>
      <c r="J9" s="927" t="s">
        <v>348</v>
      </c>
      <c r="K9" s="453"/>
      <c r="M9" s="406" t="s">
        <v>265</v>
      </c>
      <c r="N9" s="406" t="s">
        <v>633</v>
      </c>
      <c r="O9" s="406" t="s">
        <v>632</v>
      </c>
      <c r="P9" s="512" t="s">
        <v>73</v>
      </c>
    </row>
    <row r="10" spans="1:22" s="406" customFormat="1" ht="15.95" customHeight="1">
      <c r="A10" s="405"/>
      <c r="B10" s="1212"/>
      <c r="C10" s="471">
        <v>42917</v>
      </c>
      <c r="D10" s="1217"/>
      <c r="E10" s="477">
        <v>43281</v>
      </c>
      <c r="F10" s="485" t="s">
        <v>40</v>
      </c>
      <c r="G10" s="480">
        <f>C10</f>
        <v>42917</v>
      </c>
      <c r="H10" s="1217"/>
      <c r="I10" s="471">
        <f>E10</f>
        <v>43281</v>
      </c>
      <c r="J10" s="477">
        <v>43281</v>
      </c>
      <c r="K10" s="453"/>
    </row>
    <row r="11" spans="1:22" s="406" customFormat="1" ht="15.95" customHeight="1">
      <c r="A11" s="405"/>
      <c r="B11" s="450"/>
      <c r="C11" s="453"/>
      <c r="D11" s="450"/>
      <c r="E11" s="453"/>
      <c r="F11" s="483"/>
      <c r="G11" s="453"/>
      <c r="H11" s="450"/>
      <c r="I11" s="453"/>
      <c r="J11" s="928"/>
      <c r="K11" s="453"/>
      <c r="L11" s="870" t="s">
        <v>44</v>
      </c>
      <c r="M11" s="729">
        <v>53479</v>
      </c>
      <c r="N11" s="729">
        <v>19013</v>
      </c>
      <c r="O11" s="729">
        <f>(M11-N11)*0.1</f>
        <v>3446.6000000000004</v>
      </c>
      <c r="P11" s="871">
        <f>M11-N11-O11</f>
        <v>31019.4</v>
      </c>
      <c r="Q11" s="729"/>
      <c r="R11" s="729"/>
      <c r="S11" s="729"/>
      <c r="T11" s="729"/>
      <c r="U11" s="729"/>
      <c r="V11" s="729"/>
    </row>
    <row r="12" spans="1:22" s="406" customFormat="1" ht="15.95" customHeight="1">
      <c r="A12" s="405"/>
      <c r="B12" s="483" t="s">
        <v>44</v>
      </c>
      <c r="C12" s="441">
        <f>E26</f>
        <v>53479</v>
      </c>
      <c r="D12" s="1010">
        <v>0</v>
      </c>
      <c r="E12" s="441">
        <f>SUM(C12:D12)</f>
        <v>53479</v>
      </c>
      <c r="F12" s="470">
        <v>10</v>
      </c>
      <c r="G12" s="441">
        <f>I26</f>
        <v>19012.509999999998</v>
      </c>
      <c r="H12" s="478">
        <f>(C12-G12)*F12/100</f>
        <v>3446.6490000000003</v>
      </c>
      <c r="I12" s="441">
        <f>SUM(G12:H12)</f>
        <v>22459.159</v>
      </c>
      <c r="J12" s="929">
        <f>E12-I12</f>
        <v>31019.841</v>
      </c>
      <c r="K12" s="453"/>
      <c r="L12" s="870" t="s">
        <v>360</v>
      </c>
      <c r="M12" s="729">
        <v>142847</v>
      </c>
      <c r="N12" s="729">
        <v>73109</v>
      </c>
      <c r="O12" s="729">
        <f>(M12-N12)*0.3</f>
        <v>20921.399999999998</v>
      </c>
      <c r="P12" s="871">
        <f>M12-N12-O12</f>
        <v>48816.600000000006</v>
      </c>
      <c r="Q12" s="729"/>
      <c r="R12" s="729"/>
      <c r="S12" s="729"/>
      <c r="T12" s="729"/>
      <c r="U12" s="729"/>
      <c r="V12" s="729"/>
    </row>
    <row r="13" spans="1:22" s="406" customFormat="1" ht="15.95" customHeight="1">
      <c r="A13" s="405"/>
      <c r="B13" s="483" t="s">
        <v>360</v>
      </c>
      <c r="C13" s="441">
        <f>E27</f>
        <v>142847</v>
      </c>
      <c r="D13" s="1010">
        <f>Trial!D17</f>
        <v>77650</v>
      </c>
      <c r="E13" s="441">
        <f t="shared" ref="E13:E14" si="0">SUM(C13:D13)</f>
        <v>220497</v>
      </c>
      <c r="F13" s="470">
        <v>30</v>
      </c>
      <c r="G13" s="441">
        <f>I27</f>
        <v>73109.7</v>
      </c>
      <c r="H13" s="478">
        <f>O12+O21+0.4</f>
        <v>34684.299999999996</v>
      </c>
      <c r="I13" s="441">
        <f>SUM(G13:H13)</f>
        <v>107794</v>
      </c>
      <c r="J13" s="929">
        <f>E13-I13</f>
        <v>112703</v>
      </c>
      <c r="K13" s="453"/>
      <c r="L13" s="870" t="s">
        <v>46</v>
      </c>
      <c r="M13" s="729">
        <v>127783</v>
      </c>
      <c r="N13" s="729">
        <v>45083</v>
      </c>
      <c r="O13" s="729">
        <f>(M13-N13)*0.1</f>
        <v>8270</v>
      </c>
      <c r="P13" s="871">
        <f>M13-N13-O13</f>
        <v>74430</v>
      </c>
      <c r="Q13" s="729"/>
      <c r="R13" s="729"/>
      <c r="S13" s="729"/>
      <c r="T13" s="729"/>
      <c r="U13" s="729"/>
      <c r="V13" s="729"/>
    </row>
    <row r="14" spans="1:22" s="406" customFormat="1" ht="15.95" customHeight="1">
      <c r="A14" s="405"/>
      <c r="B14" s="483" t="s">
        <v>46</v>
      </c>
      <c r="C14" s="441">
        <f>E28</f>
        <v>127783</v>
      </c>
      <c r="D14" s="1010">
        <f>Trial!D18</f>
        <v>67153</v>
      </c>
      <c r="E14" s="441">
        <f t="shared" si="0"/>
        <v>194936</v>
      </c>
      <c r="F14" s="470">
        <v>10</v>
      </c>
      <c r="G14" s="441">
        <f>I28</f>
        <v>45083.1</v>
      </c>
      <c r="H14" s="478">
        <f>O13+O25</f>
        <v>10072.941666666666</v>
      </c>
      <c r="I14" s="441">
        <f>SUM(G14:H14)</f>
        <v>55156.041666666664</v>
      </c>
      <c r="J14" s="929">
        <f>E14-I14</f>
        <v>139779.95833333334</v>
      </c>
      <c r="K14" s="453"/>
      <c r="M14" s="871">
        <f>SUM(M11:M13)</f>
        <v>324109</v>
      </c>
      <c r="N14" s="871">
        <f>SUM(N11:N13)</f>
        <v>137205</v>
      </c>
      <c r="O14" s="871">
        <f>SUM(O11:O13)</f>
        <v>32638</v>
      </c>
      <c r="P14" s="729"/>
      <c r="Q14" s="729"/>
      <c r="R14" s="729"/>
      <c r="S14" s="729"/>
      <c r="T14" s="729"/>
      <c r="U14" s="729"/>
      <c r="V14" s="729"/>
    </row>
    <row r="15" spans="1:22" s="406" customFormat="1" ht="15.95" customHeight="1">
      <c r="A15" s="405"/>
      <c r="B15" s="486"/>
      <c r="C15" s="441"/>
      <c r="D15" s="458"/>
      <c r="E15" s="441"/>
      <c r="F15" s="484"/>
      <c r="G15" s="441"/>
      <c r="H15" s="479"/>
      <c r="I15" s="441"/>
      <c r="J15" s="930"/>
      <c r="K15" s="467"/>
      <c r="M15" s="729"/>
      <c r="N15" s="871">
        <f>M14-N14</f>
        <v>186904</v>
      </c>
      <c r="O15" s="729"/>
      <c r="P15" s="729"/>
      <c r="Q15" s="729"/>
      <c r="R15" s="729"/>
      <c r="S15" s="729"/>
      <c r="T15" s="729"/>
      <c r="U15" s="729"/>
      <c r="V15" s="729"/>
    </row>
    <row r="16" spans="1:22" s="406" customFormat="1" ht="15.95" customHeight="1">
      <c r="A16" s="405"/>
      <c r="B16" s="472" t="s">
        <v>1</v>
      </c>
      <c r="C16" s="487">
        <f>SUM(C12:C15)</f>
        <v>324109</v>
      </c>
      <c r="D16" s="473">
        <f>SUM(D12:D15)</f>
        <v>144803</v>
      </c>
      <c r="E16" s="487">
        <f>SUM(E12:E15)</f>
        <v>468912</v>
      </c>
      <c r="F16" s="474"/>
      <c r="G16" s="487">
        <f>SUM(G12:G15)</f>
        <v>137205.31</v>
      </c>
      <c r="H16" s="475">
        <f>SUM(H12:H15)</f>
        <v>48203.890666666659</v>
      </c>
      <c r="I16" s="487">
        <f>SUM(I12:I15)</f>
        <v>185409.20066666667</v>
      </c>
      <c r="J16" s="473">
        <f>SUM(J12:J15)</f>
        <v>283502.79933333339</v>
      </c>
      <c r="K16" s="453"/>
      <c r="M16" s="729"/>
      <c r="N16" s="729"/>
      <c r="O16" s="729"/>
      <c r="P16" s="729"/>
      <c r="Q16" s="729"/>
      <c r="R16" s="729"/>
      <c r="S16" s="729"/>
      <c r="T16" s="729"/>
      <c r="U16" s="729"/>
      <c r="V16" s="729"/>
    </row>
    <row r="17" spans="1:22" s="406" customFormat="1" ht="15.95" customHeight="1">
      <c r="A17" s="405"/>
      <c r="B17" s="444"/>
      <c r="C17" s="445"/>
      <c r="D17" s="445"/>
      <c r="E17" s="445"/>
      <c r="F17" s="445"/>
      <c r="G17" s="445"/>
      <c r="H17" s="445"/>
      <c r="I17" s="445"/>
      <c r="J17" s="445"/>
      <c r="K17" s="942"/>
      <c r="L17" s="870" t="s">
        <v>360</v>
      </c>
      <c r="M17" s="729">
        <v>10200</v>
      </c>
      <c r="N17" s="729">
        <v>9</v>
      </c>
      <c r="O17" s="729">
        <f>(M17*0.3)*9/12</f>
        <v>2295</v>
      </c>
      <c r="P17" s="871">
        <f>M17-O17</f>
        <v>7905</v>
      </c>
      <c r="Q17" s="729"/>
      <c r="R17" s="729"/>
      <c r="S17" s="729"/>
      <c r="T17" s="729"/>
      <c r="U17" s="729"/>
      <c r="V17" s="729"/>
    </row>
    <row r="18" spans="1:22" s="406" customFormat="1" ht="15.95" customHeight="1">
      <c r="A18" s="405"/>
      <c r="B18" s="444"/>
      <c r="C18" s="445"/>
      <c r="D18" s="445"/>
      <c r="E18" s="445"/>
      <c r="F18" s="445"/>
      <c r="G18" s="445"/>
      <c r="H18" s="445"/>
      <c r="I18" s="445"/>
      <c r="J18" s="445"/>
      <c r="K18" s="747"/>
      <c r="M18" s="729">
        <v>27000</v>
      </c>
      <c r="N18" s="729">
        <v>7</v>
      </c>
      <c r="O18" s="729">
        <f>(M18*0.3)*7/12</f>
        <v>4725</v>
      </c>
      <c r="P18" s="871">
        <f>M18-O18</f>
        <v>22275</v>
      </c>
      <c r="Q18" s="729"/>
      <c r="R18" s="729"/>
      <c r="S18" s="729"/>
      <c r="T18" s="729"/>
      <c r="U18" s="729"/>
      <c r="V18" s="729"/>
    </row>
    <row r="19" spans="1:22" s="406" customFormat="1" ht="15.95" customHeight="1">
      <c r="A19" s="405"/>
      <c r="B19" s="438"/>
      <c r="C19" s="445"/>
      <c r="D19" s="445"/>
      <c r="E19" s="445"/>
      <c r="F19" s="445"/>
      <c r="G19" s="445"/>
      <c r="H19" s="445"/>
      <c r="I19" s="445"/>
      <c r="J19" s="445"/>
      <c r="K19" s="453"/>
      <c r="M19" s="729">
        <v>27000</v>
      </c>
      <c r="N19" s="729">
        <v>7</v>
      </c>
      <c r="O19" s="729">
        <f>(M19*0.3)*7/12</f>
        <v>4725</v>
      </c>
      <c r="P19" s="871">
        <f>M19-O19</f>
        <v>22275</v>
      </c>
      <c r="Q19" s="729"/>
      <c r="R19" s="729"/>
      <c r="S19" s="729"/>
      <c r="T19" s="729"/>
      <c r="U19" s="729"/>
      <c r="V19" s="729"/>
    </row>
    <row r="20" spans="1:22" s="406" customFormat="1" ht="15.95" customHeight="1">
      <c r="A20" s="405"/>
      <c r="B20" s="438"/>
      <c r="C20" s="445"/>
      <c r="D20" s="445"/>
      <c r="E20" s="445"/>
      <c r="F20" s="445"/>
      <c r="G20" s="445"/>
      <c r="H20" s="445"/>
      <c r="I20" s="445"/>
      <c r="J20" s="445"/>
      <c r="K20" s="559"/>
      <c r="M20" s="729">
        <v>13450</v>
      </c>
      <c r="N20" s="729">
        <v>6</v>
      </c>
      <c r="O20" s="729">
        <f>(M20*0.3)*6/12</f>
        <v>2017.5</v>
      </c>
      <c r="P20" s="871">
        <f t="shared" ref="P20" si="1">M20-O20</f>
        <v>11432.5</v>
      </c>
      <c r="Q20" s="729"/>
      <c r="R20" s="729"/>
      <c r="S20" s="729"/>
      <c r="T20" s="729"/>
      <c r="U20" s="729"/>
      <c r="V20" s="729"/>
    </row>
    <row r="21" spans="1:22" s="406" customFormat="1" ht="15.95" customHeight="1">
      <c r="B21" s="1205">
        <v>2017</v>
      </c>
      <c r="C21" s="1205"/>
      <c r="D21" s="1205"/>
      <c r="E21" s="1205"/>
      <c r="F21" s="1205"/>
      <c r="G21" s="1205"/>
      <c r="H21" s="1205"/>
      <c r="I21" s="1205"/>
      <c r="J21" s="1205"/>
      <c r="K21" s="559"/>
      <c r="M21" s="871">
        <f>SUM(M17:M20)</f>
        <v>77650</v>
      </c>
      <c r="N21" s="729"/>
      <c r="O21" s="871">
        <f>SUM(O17:O20)</f>
        <v>13762.5</v>
      </c>
      <c r="P21" s="729"/>
      <c r="Q21" s="729"/>
      <c r="R21" s="729"/>
      <c r="S21" s="729"/>
      <c r="T21" s="729"/>
      <c r="U21" s="729"/>
      <c r="V21" s="729"/>
    </row>
    <row r="22" spans="1:22" s="406" customFormat="1" ht="15.95" customHeight="1">
      <c r="B22" s="1213" t="s">
        <v>3</v>
      </c>
      <c r="C22" s="1208" t="s">
        <v>351</v>
      </c>
      <c r="D22" s="1209"/>
      <c r="E22" s="1209"/>
      <c r="F22" s="450" t="s">
        <v>33</v>
      </c>
      <c r="G22" s="1209" t="s">
        <v>5</v>
      </c>
      <c r="H22" s="1209"/>
      <c r="I22" s="1209"/>
      <c r="J22" s="931" t="s">
        <v>73</v>
      </c>
      <c r="K22" s="559"/>
      <c r="P22" s="729"/>
      <c r="Q22" s="729"/>
      <c r="R22" s="729"/>
      <c r="S22" s="729"/>
      <c r="T22" s="729"/>
      <c r="U22" s="729"/>
      <c r="V22" s="729"/>
    </row>
    <row r="23" spans="1:22" s="406" customFormat="1" ht="15.95" customHeight="1">
      <c r="B23" s="1214"/>
      <c r="C23" s="452" t="s">
        <v>348</v>
      </c>
      <c r="D23" s="1221" t="s">
        <v>349</v>
      </c>
      <c r="E23" s="455" t="s">
        <v>348</v>
      </c>
      <c r="F23" s="488" t="s">
        <v>350</v>
      </c>
      <c r="G23" s="489" t="s">
        <v>348</v>
      </c>
      <c r="H23" s="1221" t="s">
        <v>173</v>
      </c>
      <c r="I23" s="452" t="s">
        <v>348</v>
      </c>
      <c r="J23" s="932" t="s">
        <v>348</v>
      </c>
      <c r="K23" s="559"/>
      <c r="L23" s="870" t="s">
        <v>46</v>
      </c>
      <c r="M23" s="729">
        <v>48503</v>
      </c>
      <c r="N23" s="729">
        <v>1</v>
      </c>
      <c r="O23" s="729">
        <f>(M23*0.1)*1/12</f>
        <v>404.19166666666666</v>
      </c>
      <c r="P23" s="871">
        <f t="shared" ref="P23:P24" si="2">M23-O23</f>
        <v>48098.808333333334</v>
      </c>
      <c r="Q23" s="729"/>
      <c r="R23" s="729"/>
      <c r="S23" s="729"/>
      <c r="T23" s="729"/>
      <c r="U23" s="729"/>
      <c r="V23" s="729"/>
    </row>
    <row r="24" spans="1:22" s="406" customFormat="1" ht="15.95" customHeight="1">
      <c r="B24" s="1215"/>
      <c r="C24" s="460">
        <v>42552</v>
      </c>
      <c r="D24" s="1222"/>
      <c r="E24" s="459">
        <v>42916</v>
      </c>
      <c r="F24" s="461" t="s">
        <v>40</v>
      </c>
      <c r="G24" s="490">
        <f>C24</f>
        <v>42552</v>
      </c>
      <c r="H24" s="1222"/>
      <c r="I24" s="460">
        <f>E24</f>
        <v>42916</v>
      </c>
      <c r="J24" s="459">
        <v>42916</v>
      </c>
      <c r="K24" s="453"/>
      <c r="M24" s="729">
        <v>18650</v>
      </c>
      <c r="N24" s="729">
        <v>9</v>
      </c>
      <c r="O24" s="729">
        <f>(M24*0.1)*9/12</f>
        <v>1398.75</v>
      </c>
      <c r="P24" s="871">
        <f t="shared" si="2"/>
        <v>17251.25</v>
      </c>
    </row>
    <row r="25" spans="1:22" s="406" customFormat="1" ht="15.95" customHeight="1">
      <c r="B25" s="450"/>
      <c r="C25" s="453"/>
      <c r="D25" s="450"/>
      <c r="E25" s="453"/>
      <c r="F25" s="462"/>
      <c r="G25" s="453"/>
      <c r="H25" s="450"/>
      <c r="I25" s="453"/>
      <c r="J25" s="928"/>
      <c r="K25" s="453"/>
      <c r="M25" s="872">
        <f>SUM(M23:M24)</f>
        <v>67153</v>
      </c>
      <c r="O25" s="872">
        <f>SUM(O23:O24)</f>
        <v>1802.9416666666666</v>
      </c>
    </row>
    <row r="26" spans="1:22" s="406" customFormat="1" ht="15.95" customHeight="1">
      <c r="B26" s="462" t="s">
        <v>44</v>
      </c>
      <c r="C26" s="466">
        <v>53479</v>
      </c>
      <c r="D26" s="463">
        <v>0</v>
      </c>
      <c r="E26" s="466">
        <f>C26+D26</f>
        <v>53479</v>
      </c>
      <c r="F26" s="454">
        <v>10</v>
      </c>
      <c r="G26" s="466">
        <v>15182.9</v>
      </c>
      <c r="H26" s="463">
        <v>3829.61</v>
      </c>
      <c r="I26" s="466">
        <f>G26+H26</f>
        <v>19012.509999999998</v>
      </c>
      <c r="J26" s="933">
        <f>E26-I26</f>
        <v>34466.490000000005</v>
      </c>
      <c r="K26" s="453"/>
    </row>
    <row r="27" spans="1:22" s="406" customFormat="1" ht="15.95" customHeight="1">
      <c r="B27" s="462" t="s">
        <v>360</v>
      </c>
      <c r="C27" s="466">
        <v>142847</v>
      </c>
      <c r="D27" s="463">
        <v>0</v>
      </c>
      <c r="E27" s="466">
        <f t="shared" ref="E27:E28" si="3">C27+D27</f>
        <v>142847</v>
      </c>
      <c r="F27" s="454">
        <v>30</v>
      </c>
      <c r="G27" s="466">
        <v>43221.7</v>
      </c>
      <c r="H27" s="463">
        <v>29888</v>
      </c>
      <c r="I27" s="466">
        <f t="shared" ref="I27:I28" si="4">G27+H27</f>
        <v>73109.7</v>
      </c>
      <c r="J27" s="933">
        <f>E27-I27+0.5</f>
        <v>69737.8</v>
      </c>
      <c r="K27" s="453"/>
      <c r="L27" s="406" t="s">
        <v>635</v>
      </c>
      <c r="M27" s="872">
        <f>M25+M21+M14</f>
        <v>468912</v>
      </c>
    </row>
    <row r="28" spans="1:22" s="406" customFormat="1" ht="15.95" customHeight="1">
      <c r="B28" s="462" t="s">
        <v>46</v>
      </c>
      <c r="C28" s="466">
        <v>108083</v>
      </c>
      <c r="D28" s="463">
        <v>19700</v>
      </c>
      <c r="E28" s="466">
        <f t="shared" si="3"/>
        <v>127783</v>
      </c>
      <c r="F28" s="454">
        <v>10</v>
      </c>
      <c r="G28" s="466">
        <v>37171.1</v>
      </c>
      <c r="H28" s="463">
        <v>7912</v>
      </c>
      <c r="I28" s="466">
        <f t="shared" si="4"/>
        <v>45083.1</v>
      </c>
      <c r="J28" s="933">
        <f t="shared" ref="J28" si="5">E28-I28</f>
        <v>82699.899999999994</v>
      </c>
      <c r="K28" s="453"/>
      <c r="L28" s="406" t="s">
        <v>634</v>
      </c>
      <c r="O28" s="872">
        <f>O25+O21+O14</f>
        <v>48203.441666666666</v>
      </c>
      <c r="P28" s="872">
        <f>SUM(P11:P25)</f>
        <v>283503.55833333335</v>
      </c>
    </row>
    <row r="29" spans="1:22" s="406" customFormat="1" ht="15.95" customHeight="1">
      <c r="B29" s="491"/>
      <c r="C29" s="466"/>
      <c r="D29" s="458"/>
      <c r="E29" s="466"/>
      <c r="F29" s="458"/>
      <c r="G29" s="466"/>
      <c r="H29" s="492"/>
      <c r="I29" s="466"/>
      <c r="J29" s="934"/>
      <c r="K29" s="453"/>
    </row>
    <row r="30" spans="1:22" s="406" customFormat="1" ht="15.95" customHeight="1">
      <c r="B30" s="451" t="s">
        <v>1</v>
      </c>
      <c r="C30" s="464">
        <f>SUM(C26:C29)</f>
        <v>304409</v>
      </c>
      <c r="D30" s="474">
        <f>SUM(D26:D29)</f>
        <v>19700</v>
      </c>
      <c r="E30" s="464">
        <f>SUM(E26:E29)</f>
        <v>324109</v>
      </c>
      <c r="F30" s="474"/>
      <c r="G30" s="464">
        <f>SUM(G26:G29)</f>
        <v>95575.7</v>
      </c>
      <c r="H30" s="493">
        <f>SUM(H26:H29)</f>
        <v>41629.61</v>
      </c>
      <c r="I30" s="464">
        <f>SUM(I26:I29)</f>
        <v>137205.31</v>
      </c>
      <c r="J30" s="474">
        <f>SUM(J26:J29)</f>
        <v>186904.19</v>
      </c>
      <c r="K30" s="453"/>
    </row>
    <row r="31" spans="1:22" s="406" customFormat="1" ht="15.95" customHeight="1">
      <c r="K31" s="453"/>
    </row>
    <row r="32" spans="1:22" s="406" customFormat="1" ht="15.95" customHeight="1">
      <c r="K32" s="453"/>
    </row>
    <row r="33" spans="1:11" s="406" customFormat="1" ht="15.95" customHeight="1">
      <c r="K33" s="453"/>
    </row>
    <row r="34" spans="1:11" s="406" customFormat="1" ht="15.95" customHeight="1">
      <c r="K34" s="453"/>
    </row>
    <row r="35" spans="1:11" s="406" customFormat="1" ht="15.95" customHeight="1">
      <c r="A35" s="402"/>
      <c r="B35" s="409"/>
      <c r="C35" s="410"/>
      <c r="D35" s="410"/>
      <c r="E35" s="410"/>
      <c r="F35" s="403"/>
      <c r="G35" s="411"/>
      <c r="H35" s="410"/>
      <c r="I35" s="410"/>
      <c r="J35" s="410"/>
      <c r="K35" s="453"/>
    </row>
    <row r="36" spans="1:11" ht="10.5" hidden="1" customHeight="1" thickBot="1">
      <c r="B36" s="412"/>
      <c r="C36" s="413" t="s">
        <v>32</v>
      </c>
      <c r="D36" s="414"/>
      <c r="E36" s="415"/>
      <c r="F36" s="15"/>
      <c r="G36" s="416" t="s">
        <v>33</v>
      </c>
      <c r="H36" s="417"/>
      <c r="I36" s="418"/>
      <c r="J36" s="935"/>
      <c r="K36" s="453"/>
    </row>
    <row r="37" spans="1:11" ht="12.75" hidden="1" customHeight="1" thickBot="1">
      <c r="B37" s="420" t="s">
        <v>31</v>
      </c>
      <c r="C37" s="421" t="s">
        <v>34</v>
      </c>
      <c r="D37" s="1218" t="s">
        <v>35</v>
      </c>
      <c r="E37" s="421" t="s">
        <v>30</v>
      </c>
      <c r="F37" s="422" t="s">
        <v>36</v>
      </c>
      <c r="G37" s="421" t="s">
        <v>37</v>
      </c>
      <c r="H37" s="1218" t="s">
        <v>38</v>
      </c>
      <c r="I37" s="1218" t="s">
        <v>47</v>
      </c>
      <c r="J37" s="936" t="s">
        <v>39</v>
      </c>
      <c r="K37" s="940"/>
    </row>
    <row r="38" spans="1:11" ht="15.75" hidden="1" customHeight="1">
      <c r="B38" s="423"/>
      <c r="C38" s="14">
        <v>40725</v>
      </c>
      <c r="D38" s="1219"/>
      <c r="E38" s="14">
        <v>41090</v>
      </c>
      <c r="F38" s="424" t="s">
        <v>40</v>
      </c>
      <c r="G38" s="14">
        <v>40360</v>
      </c>
      <c r="H38" s="1220"/>
      <c r="I38" s="1220"/>
      <c r="J38" s="937">
        <v>41090</v>
      </c>
      <c r="K38" s="940"/>
    </row>
    <row r="39" spans="1:11" ht="24" hidden="1" customHeight="1" thickBot="1">
      <c r="B39" s="425"/>
      <c r="C39" s="15"/>
      <c r="D39" s="15"/>
      <c r="E39" s="15"/>
      <c r="F39" s="410"/>
      <c r="G39" s="15"/>
      <c r="H39" s="15"/>
      <c r="I39" s="15"/>
      <c r="J39" s="412"/>
      <c r="K39" s="940"/>
    </row>
    <row r="40" spans="1:11" ht="13.5" hidden="1" customHeight="1">
      <c r="B40" s="426" t="s">
        <v>41</v>
      </c>
      <c r="C40" s="427">
        <v>275000</v>
      </c>
      <c r="D40" s="428">
        <v>0</v>
      </c>
      <c r="E40" s="428">
        <v>275000</v>
      </c>
      <c r="F40" s="429"/>
      <c r="G40" s="428">
        <v>0</v>
      </c>
      <c r="H40" s="428">
        <v>0</v>
      </c>
      <c r="I40" s="428">
        <v>0</v>
      </c>
      <c r="J40" s="938">
        <v>275000</v>
      </c>
      <c r="K40" s="940"/>
    </row>
    <row r="41" spans="1:11" ht="13.5" hidden="1" customHeight="1">
      <c r="B41" s="426" t="s">
        <v>42</v>
      </c>
      <c r="C41" s="427">
        <v>2053774</v>
      </c>
      <c r="D41" s="428">
        <v>0</v>
      </c>
      <c r="E41" s="428">
        <v>2053774</v>
      </c>
      <c r="F41" s="430">
        <v>10</v>
      </c>
      <c r="G41" s="428">
        <v>1719112</v>
      </c>
      <c r="H41" s="428">
        <f>(E41-G41)*F41%</f>
        <v>33466.200000000004</v>
      </c>
      <c r="I41" s="428">
        <f>G41+H41</f>
        <v>1752578.2</v>
      </c>
      <c r="J41" s="938">
        <f>E41-I41-1</f>
        <v>301194.80000000005</v>
      </c>
      <c r="K41" s="940"/>
    </row>
    <row r="42" spans="1:11" ht="13.5" hidden="1" customHeight="1">
      <c r="B42" s="426" t="s">
        <v>43</v>
      </c>
      <c r="C42" s="427">
        <v>5762363</v>
      </c>
      <c r="D42" s="428">
        <v>982182</v>
      </c>
      <c r="E42" s="428">
        <f>+C42+D42</f>
        <v>6744545</v>
      </c>
      <c r="F42" s="430">
        <v>15</v>
      </c>
      <c r="G42" s="428">
        <v>3431917</v>
      </c>
      <c r="H42" s="428">
        <f>((C42-G42)*F42%)+((D42*F42%)*1/12)</f>
        <v>361844.17499999999</v>
      </c>
      <c r="I42" s="428">
        <f>G42+H42</f>
        <v>3793761.1749999998</v>
      </c>
      <c r="J42" s="938">
        <f>E42-I42-1</f>
        <v>2950782.8250000002</v>
      </c>
      <c r="K42" s="940"/>
    </row>
    <row r="43" spans="1:11" ht="13.5" hidden="1" customHeight="1">
      <c r="B43" s="426" t="s">
        <v>44</v>
      </c>
      <c r="C43" s="427">
        <v>338474</v>
      </c>
      <c r="D43" s="428">
        <v>0</v>
      </c>
      <c r="E43" s="428">
        <v>338474</v>
      </c>
      <c r="F43" s="430">
        <v>15</v>
      </c>
      <c r="G43" s="428">
        <v>284109</v>
      </c>
      <c r="H43" s="428">
        <f>(E43-G43)*F43%</f>
        <v>8154.75</v>
      </c>
      <c r="I43" s="428">
        <f>G43+H43</f>
        <v>292263.75</v>
      </c>
      <c r="J43" s="938">
        <f>E43-I43</f>
        <v>46210.25</v>
      </c>
      <c r="K43" s="943"/>
    </row>
    <row r="44" spans="1:11" ht="13.5" hidden="1" customHeight="1">
      <c r="B44" s="426" t="s">
        <v>45</v>
      </c>
      <c r="C44" s="427">
        <v>4858410</v>
      </c>
      <c r="D44" s="428">
        <v>0</v>
      </c>
      <c r="E44" s="428">
        <v>4858410</v>
      </c>
      <c r="F44" s="430">
        <v>15</v>
      </c>
      <c r="G44" s="428">
        <v>3004513</v>
      </c>
      <c r="H44" s="428">
        <f>(E44-G44)*F44%</f>
        <v>278084.55</v>
      </c>
      <c r="I44" s="428">
        <f>G44+H44-1</f>
        <v>3282596.55</v>
      </c>
      <c r="J44" s="938">
        <f>E44-I44</f>
        <v>1575813.4500000002</v>
      </c>
      <c r="K44" s="943"/>
    </row>
    <row r="45" spans="1:11" ht="13.5" hidden="1" customHeight="1">
      <c r="B45" s="426" t="s">
        <v>46</v>
      </c>
      <c r="C45" s="427">
        <v>457890</v>
      </c>
      <c r="D45" s="428">
        <v>0</v>
      </c>
      <c r="E45" s="428">
        <v>457890</v>
      </c>
      <c r="F45" s="430">
        <v>15</v>
      </c>
      <c r="G45" s="428">
        <v>314891</v>
      </c>
      <c r="H45" s="428">
        <f>(E45-G45)*F45%</f>
        <v>21449.85</v>
      </c>
      <c r="I45" s="428">
        <f>G45+H45</f>
        <v>336340.85</v>
      </c>
      <c r="J45" s="938">
        <f>E45-I45+1</f>
        <v>121550.15000000002</v>
      </c>
      <c r="K45" s="943"/>
    </row>
    <row r="46" spans="1:11" ht="13.5" hidden="1" customHeight="1">
      <c r="B46" s="426"/>
      <c r="C46" s="428"/>
      <c r="D46" s="428"/>
      <c r="E46" s="428"/>
      <c r="F46" s="430"/>
      <c r="G46" s="428"/>
      <c r="H46" s="428"/>
      <c r="I46" s="428"/>
      <c r="J46" s="938"/>
      <c r="K46" s="943"/>
    </row>
    <row r="47" spans="1:11" ht="13.5" hidden="1" customHeight="1" thickBot="1">
      <c r="B47" s="431" t="s">
        <v>48</v>
      </c>
      <c r="C47" s="432">
        <f>SUM(C40:C46)</f>
        <v>13745911</v>
      </c>
      <c r="D47" s="432">
        <f>SUM(D40:D46)</f>
        <v>982182</v>
      </c>
      <c r="E47" s="432">
        <f>SUM(E40:E45)</f>
        <v>14728093</v>
      </c>
      <c r="F47" s="433"/>
      <c r="G47" s="432">
        <f>SUM(G40:G46)</f>
        <v>8754542</v>
      </c>
      <c r="H47" s="432">
        <f>SUM(H40:H46)</f>
        <v>702999.52500000002</v>
      </c>
      <c r="I47" s="432">
        <f>SUM(I40:I46)</f>
        <v>9457540.5250000004</v>
      </c>
      <c r="J47" s="939">
        <f>SUM(J40:J46)</f>
        <v>5270551.4750000006</v>
      </c>
      <c r="K47" s="943"/>
    </row>
    <row r="48" spans="1:11" hidden="1">
      <c r="B48" s="405"/>
      <c r="C48" s="405"/>
      <c r="D48" s="405"/>
      <c r="E48" s="405"/>
      <c r="F48" s="434"/>
      <c r="G48" s="405"/>
      <c r="H48" s="405"/>
      <c r="I48" s="405"/>
      <c r="J48" s="435"/>
      <c r="K48" s="943"/>
    </row>
    <row r="49" spans="2:11" ht="9.75" hidden="1" customHeight="1">
      <c r="B49" s="405"/>
      <c r="C49" s="405"/>
      <c r="D49" s="403"/>
      <c r="E49" s="403"/>
      <c r="F49" s="403"/>
      <c r="G49" s="398">
        <v>2013</v>
      </c>
      <c r="H49" s="405"/>
      <c r="I49" s="405"/>
      <c r="J49" s="435"/>
      <c r="K49" s="943"/>
    </row>
    <row r="50" spans="2:11" hidden="1">
      <c r="B50" s="405"/>
      <c r="C50" s="405"/>
      <c r="D50" s="403" t="s">
        <v>49</v>
      </c>
      <c r="E50" s="403"/>
      <c r="F50" s="403"/>
      <c r="G50" s="16">
        <f>H34*40%</f>
        <v>0</v>
      </c>
      <c r="H50" s="405"/>
      <c r="I50" s="405"/>
      <c r="J50" s="405"/>
      <c r="K50" s="943"/>
    </row>
    <row r="51" spans="2:11" hidden="1">
      <c r="B51" s="405"/>
      <c r="C51" s="405"/>
      <c r="D51" s="403" t="s">
        <v>50</v>
      </c>
      <c r="E51" s="403"/>
      <c r="F51" s="403"/>
      <c r="G51" s="16">
        <f>H34*60%</f>
        <v>0</v>
      </c>
      <c r="H51" s="405"/>
      <c r="I51" s="405"/>
      <c r="J51" s="405"/>
      <c r="K51" s="943"/>
    </row>
    <row r="52" spans="2:11" ht="16.5" hidden="1" thickBot="1">
      <c r="B52" s="405"/>
      <c r="C52" s="405"/>
      <c r="D52" s="403"/>
      <c r="E52" s="403"/>
      <c r="F52" s="403"/>
      <c r="G52" s="17">
        <f>SUM(G50:G51)</f>
        <v>0</v>
      </c>
      <c r="H52" s="436"/>
      <c r="I52" s="405"/>
      <c r="J52" s="405"/>
      <c r="K52" s="943"/>
    </row>
    <row r="53" spans="2:11" hidden="1">
      <c r="B53" s="403"/>
      <c r="C53" s="403"/>
      <c r="D53" s="403"/>
      <c r="E53" s="403"/>
      <c r="F53" s="403"/>
      <c r="G53" s="403"/>
      <c r="H53" s="403"/>
      <c r="I53" s="403"/>
      <c r="J53" s="403"/>
    </row>
    <row r="54" spans="2:11" hidden="1">
      <c r="B54" s="403"/>
      <c r="C54" s="403"/>
      <c r="D54" s="403"/>
      <c r="E54" s="403"/>
      <c r="F54" s="403"/>
      <c r="G54" s="403"/>
      <c r="H54" s="403"/>
      <c r="I54" s="403"/>
      <c r="J54" s="403"/>
    </row>
    <row r="55" spans="2:11" hidden="1">
      <c r="B55" s="403"/>
      <c r="C55" s="403"/>
      <c r="D55" s="403"/>
      <c r="E55" s="403"/>
      <c r="F55" s="403"/>
      <c r="G55" s="403"/>
      <c r="H55" s="403"/>
      <c r="I55" s="403"/>
      <c r="J55" s="403"/>
    </row>
    <row r="56" spans="2:11" hidden="1">
      <c r="B56" s="403"/>
      <c r="C56" s="403"/>
      <c r="D56" s="403"/>
      <c r="E56" s="403"/>
      <c r="F56" s="403"/>
      <c r="G56" s="403"/>
      <c r="H56" s="403"/>
      <c r="I56" s="403"/>
      <c r="J56" s="403"/>
    </row>
    <row r="57" spans="2:11" hidden="1">
      <c r="B57" s="403"/>
      <c r="C57" s="403"/>
      <c r="D57" s="403"/>
      <c r="E57" s="403"/>
      <c r="F57" s="403"/>
      <c r="G57" s="403"/>
      <c r="H57" s="403"/>
      <c r="I57" s="403"/>
      <c r="J57" s="403"/>
    </row>
    <row r="58" spans="2:11" hidden="1">
      <c r="B58" s="403"/>
      <c r="C58" s="403"/>
      <c r="D58" s="403"/>
      <c r="E58" s="403"/>
      <c r="F58" s="403"/>
      <c r="G58" s="403"/>
      <c r="H58" s="403"/>
      <c r="I58" s="403"/>
      <c r="J58" s="403"/>
    </row>
    <row r="59" spans="2:11" hidden="1">
      <c r="B59" s="403"/>
      <c r="C59" s="403"/>
      <c r="D59" s="403"/>
      <c r="E59" s="403"/>
      <c r="F59" s="403"/>
      <c r="G59" s="403"/>
      <c r="H59" s="403"/>
      <c r="I59" s="403"/>
      <c r="J59" s="403"/>
    </row>
    <row r="60" spans="2:11" hidden="1">
      <c r="B60" s="403"/>
      <c r="C60" s="403"/>
      <c r="D60" s="403"/>
      <c r="E60" s="403"/>
      <c r="F60" s="403"/>
      <c r="G60" s="403"/>
      <c r="H60" s="403"/>
      <c r="I60" s="403"/>
      <c r="J60" s="403"/>
    </row>
  </sheetData>
  <mergeCells count="15">
    <mergeCell ref="D37:D38"/>
    <mergeCell ref="H37:H38"/>
    <mergeCell ref="I37:I38"/>
    <mergeCell ref="D23:D24"/>
    <mergeCell ref="H23:H24"/>
    <mergeCell ref="B7:J7"/>
    <mergeCell ref="B21:J21"/>
    <mergeCell ref="C8:E8"/>
    <mergeCell ref="G8:I8"/>
    <mergeCell ref="C22:E22"/>
    <mergeCell ref="G22:I22"/>
    <mergeCell ref="B8:B10"/>
    <mergeCell ref="B22:B24"/>
    <mergeCell ref="D9:D10"/>
    <mergeCell ref="H9:H10"/>
  </mergeCells>
  <printOptions horizontalCentered="1"/>
  <pageMargins left="1" right="0.75" top="0.75" bottom="0.75" header="0" footer="0"/>
  <pageSetup paperSize="9" scale="81"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320"/>
  <sheetViews>
    <sheetView showGridLines="0" view="pageBreakPreview" topLeftCell="A210" zoomScale="85" zoomScaleSheetLayoutView="85" workbookViewId="0">
      <selection activeCell="B280" sqref="B280:J281"/>
    </sheetView>
  </sheetViews>
  <sheetFormatPr defaultColWidth="9" defaultRowHeight="15.75" customHeight="1"/>
  <cols>
    <col min="1" max="1" width="5.875" style="325" customWidth="1"/>
    <col min="2" max="2" width="40.875" style="284" customWidth="1"/>
    <col min="3" max="3" width="18.125" style="284" customWidth="1"/>
    <col min="4" max="4" width="10.75" style="284" customWidth="1"/>
    <col min="5" max="5" width="10.875" style="284" customWidth="1"/>
    <col min="6" max="6" width="14.625" style="298" customWidth="1"/>
    <col min="7" max="7" width="1.875" style="284" customWidth="1"/>
    <col min="8" max="8" width="14.625" style="284" customWidth="1"/>
    <col min="9" max="9" width="11.875" style="283" hidden="1" customWidth="1"/>
    <col min="10" max="10" width="12.5" style="283" hidden="1" customWidth="1"/>
    <col min="11" max="11" width="11.375" style="283" hidden="1" customWidth="1"/>
    <col min="12" max="12" width="15.5" style="285" bestFit="1" customWidth="1"/>
    <col min="13" max="13" width="14.75" style="284" bestFit="1" customWidth="1"/>
    <col min="14" max="14" width="14.75" style="297" customWidth="1"/>
    <col min="15" max="15" width="15.875" style="284" bestFit="1" customWidth="1"/>
    <col min="16" max="16" width="15.875" style="297" bestFit="1" customWidth="1"/>
    <col min="17" max="17" width="22.625" style="297" bestFit="1" customWidth="1"/>
    <col min="18" max="18" width="14" style="297" bestFit="1" customWidth="1"/>
    <col min="19" max="19" width="23.5" style="297" bestFit="1" customWidth="1"/>
    <col min="20" max="20" width="22.625" style="297" bestFit="1" customWidth="1"/>
    <col min="21" max="21" width="12.875" style="297" bestFit="1" customWidth="1"/>
    <col min="22" max="22" width="11.25" style="297" bestFit="1" customWidth="1"/>
    <col min="23" max="33" width="9" style="297"/>
    <col min="34" max="16384" width="9" style="284"/>
  </cols>
  <sheetData>
    <row r="1" spans="1:17" ht="15.75" customHeight="1">
      <c r="A1" s="764" t="s">
        <v>170</v>
      </c>
      <c r="B1" s="765"/>
      <c r="C1" s="765"/>
      <c r="D1" s="765"/>
      <c r="E1" s="765"/>
      <c r="F1" s="765"/>
      <c r="G1" s="765"/>
      <c r="H1" s="765"/>
      <c r="I1" s="765"/>
      <c r="J1" s="765"/>
      <c r="K1" s="326"/>
      <c r="L1" s="326"/>
      <c r="M1" s="326"/>
      <c r="N1" s="765"/>
      <c r="O1" s="326"/>
      <c r="P1" s="765"/>
      <c r="Q1" s="765"/>
    </row>
    <row r="2" spans="1:17" ht="15.75" customHeight="1">
      <c r="A2" s="766" t="s">
        <v>638</v>
      </c>
      <c r="B2" s="765"/>
      <c r="C2" s="765"/>
      <c r="D2" s="765"/>
      <c r="E2" s="765"/>
      <c r="F2" s="765"/>
      <c r="G2" s="765"/>
      <c r="H2" s="765"/>
      <c r="I2" s="765"/>
      <c r="J2" s="765"/>
      <c r="K2" s="326"/>
      <c r="L2" s="326"/>
      <c r="M2" s="326"/>
      <c r="N2" s="765"/>
      <c r="O2" s="326"/>
      <c r="P2" s="765"/>
      <c r="Q2" s="765"/>
    </row>
    <row r="3" spans="1:17" ht="15.75" customHeight="1">
      <c r="A3" s="767"/>
      <c r="B3" s="278"/>
      <c r="C3" s="278"/>
      <c r="D3" s="278"/>
      <c r="E3" s="1045"/>
      <c r="F3" s="278"/>
      <c r="G3" s="278"/>
      <c r="H3" s="278"/>
      <c r="I3" s="278"/>
      <c r="J3" s="290"/>
      <c r="K3" s="294"/>
    </row>
    <row r="4" spans="1:17" ht="15.75" customHeight="1">
      <c r="A4" s="768"/>
      <c r="B4" s="278"/>
      <c r="C4" s="278"/>
      <c r="D4" s="278"/>
      <c r="E4" s="1045"/>
      <c r="F4" s="769">
        <v>2018</v>
      </c>
      <c r="G4" s="744"/>
      <c r="H4" s="873">
        <v>2017</v>
      </c>
      <c r="I4" s="278"/>
      <c r="J4" s="290"/>
      <c r="K4" s="294"/>
    </row>
    <row r="5" spans="1:17" ht="15.75" customHeight="1">
      <c r="A5" s="768"/>
      <c r="B5" s="278"/>
      <c r="C5" s="278"/>
      <c r="E5" s="770" t="s">
        <v>339</v>
      </c>
      <c r="F5" s="771" t="s">
        <v>24</v>
      </c>
      <c r="G5" s="744"/>
      <c r="H5" s="772" t="s">
        <v>24</v>
      </c>
      <c r="I5" s="278"/>
      <c r="J5" s="290"/>
      <c r="K5" s="294"/>
    </row>
    <row r="6" spans="1:17" ht="15.75" customHeight="1">
      <c r="A6" s="274">
        <f>+FAS!A4+1</f>
        <v>6</v>
      </c>
      <c r="B6" s="774" t="s">
        <v>363</v>
      </c>
      <c r="C6" s="774"/>
      <c r="E6" s="278"/>
      <c r="F6" s="278"/>
      <c r="G6" s="278"/>
      <c r="H6" s="278"/>
      <c r="I6" s="278"/>
      <c r="J6" s="290"/>
      <c r="K6" s="294"/>
    </row>
    <row r="7" spans="1:17" ht="15.75" customHeight="1">
      <c r="A7" s="274"/>
      <c r="B7" s="774"/>
      <c r="C7" s="774"/>
      <c r="E7" s="278"/>
      <c r="F7" s="278"/>
      <c r="G7" s="278"/>
      <c r="H7" s="278"/>
      <c r="I7" s="278"/>
      <c r="J7" s="290"/>
      <c r="K7" s="294"/>
    </row>
    <row r="8" spans="1:17" ht="15.75" customHeight="1">
      <c r="A8" s="768"/>
      <c r="B8" s="301" t="s">
        <v>11</v>
      </c>
      <c r="C8" s="301"/>
      <c r="E8" s="770">
        <f>+A6+0.1</f>
        <v>6.1</v>
      </c>
      <c r="F8" s="286">
        <f>Trial!H35</f>
        <v>2500000</v>
      </c>
      <c r="G8" s="278"/>
      <c r="H8" s="287">
        <v>5000000</v>
      </c>
      <c r="I8" s="278"/>
      <c r="J8" s="290"/>
      <c r="K8" s="294"/>
      <c r="O8" s="285"/>
    </row>
    <row r="9" spans="1:17" ht="15.75" customHeight="1">
      <c r="A9" s="768"/>
      <c r="B9" s="301" t="s">
        <v>352</v>
      </c>
      <c r="C9" s="301"/>
      <c r="E9" s="770">
        <f>+E8+0.1</f>
        <v>6.1999999999999993</v>
      </c>
      <c r="F9" s="286">
        <f>Trial!H36</f>
        <v>500000</v>
      </c>
      <c r="G9" s="278"/>
      <c r="H9" s="287">
        <v>500000</v>
      </c>
      <c r="I9" s="278"/>
      <c r="J9" s="290"/>
      <c r="K9" s="294"/>
    </row>
    <row r="10" spans="1:17" ht="15.75" customHeight="1">
      <c r="A10" s="768"/>
      <c r="B10" s="301"/>
      <c r="C10" s="301"/>
      <c r="E10" s="770"/>
      <c r="F10" s="286"/>
      <c r="G10" s="278"/>
      <c r="H10" s="287"/>
      <c r="I10" s="278"/>
      <c r="J10" s="290"/>
      <c r="K10" s="294"/>
    </row>
    <row r="11" spans="1:17" ht="15.75" customHeight="1" thickBot="1">
      <c r="A11" s="768"/>
      <c r="B11" s="301"/>
      <c r="C11" s="301"/>
      <c r="E11" s="744"/>
      <c r="F11" s="288">
        <f>SUM(F8:F9)</f>
        <v>3000000</v>
      </c>
      <c r="G11" s="278"/>
      <c r="H11" s="289">
        <f>SUM(H8:H9)</f>
        <v>5500000</v>
      </c>
      <c r="I11" s="278"/>
      <c r="J11" s="290"/>
      <c r="K11" s="294"/>
    </row>
    <row r="12" spans="1:17" ht="15.75" customHeight="1" thickTop="1">
      <c r="A12" s="768"/>
      <c r="B12" s="301"/>
      <c r="C12" s="301"/>
      <c r="E12" s="744"/>
      <c r="F12" s="286"/>
      <c r="G12" s="278"/>
      <c r="H12" s="287"/>
      <c r="I12" s="278"/>
      <c r="J12" s="290"/>
      <c r="K12" s="294"/>
    </row>
    <row r="13" spans="1:17" ht="15.75" customHeight="1">
      <c r="A13" s="274">
        <f>+E8</f>
        <v>6.1</v>
      </c>
      <c r="B13" s="301" t="s">
        <v>601</v>
      </c>
      <c r="C13" s="301"/>
      <c r="E13" s="770" t="s">
        <v>616</v>
      </c>
      <c r="F13" s="286">
        <f>+H16</f>
        <v>5000000</v>
      </c>
      <c r="G13" s="278"/>
      <c r="H13" s="287">
        <v>5000000</v>
      </c>
      <c r="I13" s="278"/>
      <c r="J13" s="290"/>
      <c r="K13" s="294"/>
    </row>
    <row r="14" spans="1:17" ht="15.75" customHeight="1">
      <c r="A14" s="768"/>
      <c r="B14" s="301" t="s">
        <v>263</v>
      </c>
      <c r="C14" s="301"/>
      <c r="F14" s="286">
        <f>-F8</f>
        <v>-2500000</v>
      </c>
      <c r="G14" s="278"/>
      <c r="H14" s="287">
        <v>0</v>
      </c>
      <c r="I14" s="278"/>
      <c r="J14" s="290"/>
      <c r="K14" s="294"/>
    </row>
    <row r="15" spans="1:17" ht="15.75" customHeight="1">
      <c r="A15" s="768"/>
      <c r="B15" s="301"/>
      <c r="C15" s="301"/>
      <c r="D15" s="278"/>
      <c r="E15" s="1045"/>
      <c r="F15" s="286"/>
      <c r="G15" s="278"/>
      <c r="H15" s="287"/>
      <c r="I15" s="278"/>
      <c r="J15" s="290"/>
      <c r="K15" s="294"/>
    </row>
    <row r="16" spans="1:17" ht="15.75" customHeight="1" thickBot="1">
      <c r="A16" s="768"/>
      <c r="B16" s="301"/>
      <c r="C16" s="301"/>
      <c r="D16" s="744"/>
      <c r="E16" s="744"/>
      <c r="F16" s="288">
        <f>SUM(F13:F14)</f>
        <v>2500000</v>
      </c>
      <c r="G16" s="278"/>
      <c r="H16" s="289">
        <f>SUM(H13:H14)</f>
        <v>5000000</v>
      </c>
      <c r="I16" s="278"/>
      <c r="J16" s="290"/>
      <c r="K16" s="294"/>
    </row>
    <row r="17" spans="1:16" ht="15.75" customHeight="1" thickTop="1">
      <c r="A17" s="768"/>
      <c r="B17" s="301"/>
      <c r="C17" s="301"/>
      <c r="D17" s="278"/>
      <c r="E17" s="1045"/>
      <c r="F17" s="286"/>
      <c r="G17" s="278"/>
      <c r="H17" s="287"/>
      <c r="I17" s="278"/>
      <c r="J17" s="290"/>
      <c r="K17" s="294"/>
    </row>
    <row r="18" spans="1:16" ht="15.75" customHeight="1">
      <c r="A18" s="274" t="str">
        <f>+E13</f>
        <v>6.1.1</v>
      </c>
      <c r="B18" s="1224" t="s">
        <v>262</v>
      </c>
      <c r="C18" s="1224"/>
      <c r="D18" s="1224"/>
      <c r="E18" s="1224"/>
      <c r="F18" s="1224"/>
      <c r="G18" s="1224"/>
      <c r="H18" s="1224"/>
      <c r="I18" s="278"/>
      <c r="J18" s="278"/>
      <c r="K18" s="294"/>
    </row>
    <row r="19" spans="1:16" ht="15.75" customHeight="1">
      <c r="A19" s="274"/>
      <c r="B19" s="1224"/>
      <c r="C19" s="1224"/>
      <c r="D19" s="1224"/>
      <c r="E19" s="1224"/>
      <c r="F19" s="1224"/>
      <c r="G19" s="1224"/>
      <c r="H19" s="1224"/>
      <c r="I19" s="278"/>
      <c r="J19" s="278"/>
      <c r="K19" s="294"/>
    </row>
    <row r="20" spans="1:16" ht="15.75" customHeight="1">
      <c r="A20" s="274"/>
      <c r="B20" s="1224"/>
      <c r="C20" s="1224"/>
      <c r="D20" s="1224"/>
      <c r="E20" s="1224"/>
      <c r="F20" s="1224"/>
      <c r="G20" s="1224"/>
      <c r="H20" s="1224"/>
      <c r="I20" s="278"/>
      <c r="J20" s="278"/>
      <c r="K20" s="294"/>
    </row>
    <row r="21" spans="1:16">
      <c r="A21" s="274"/>
      <c r="B21" s="1224"/>
      <c r="C21" s="1224"/>
      <c r="D21" s="1224"/>
      <c r="E21" s="1224"/>
      <c r="F21" s="1224"/>
      <c r="G21" s="1224"/>
      <c r="H21" s="1224"/>
      <c r="I21" s="278"/>
      <c r="J21" s="278"/>
      <c r="K21" s="294"/>
    </row>
    <row r="22" spans="1:16" ht="12.75" customHeight="1">
      <c r="A22" s="768"/>
      <c r="B22" s="776"/>
      <c r="C22" s="776"/>
      <c r="D22" s="776"/>
      <c r="E22" s="1046"/>
      <c r="F22" s="776"/>
      <c r="G22" s="776"/>
      <c r="H22" s="776"/>
      <c r="I22" s="278"/>
      <c r="J22" s="278"/>
      <c r="K22" s="294"/>
    </row>
    <row r="23" spans="1:16" ht="15.75" customHeight="1">
      <c r="A23" s="768"/>
      <c r="B23" s="1224" t="s">
        <v>697</v>
      </c>
      <c r="C23" s="1224"/>
      <c r="D23" s="1224"/>
      <c r="E23" s="1224"/>
      <c r="F23" s="1224"/>
      <c r="G23" s="1224"/>
      <c r="H23" s="1224"/>
      <c r="I23" s="278"/>
      <c r="J23" s="278"/>
      <c r="K23" s="294"/>
    </row>
    <row r="24" spans="1:16" ht="15.75" customHeight="1">
      <c r="A24" s="768"/>
      <c r="B24" s="979"/>
      <c r="C24" s="979"/>
      <c r="D24" s="979"/>
      <c r="E24" s="1046"/>
      <c r="F24" s="979"/>
      <c r="G24" s="979"/>
      <c r="H24" s="979"/>
      <c r="I24" s="821"/>
      <c r="J24" s="821"/>
      <c r="K24" s="294"/>
    </row>
    <row r="25" spans="1:16" ht="15.75" customHeight="1">
      <c r="A25" s="274">
        <f>+E9</f>
        <v>6.1999999999999993</v>
      </c>
      <c r="B25" s="1224" t="s">
        <v>353</v>
      </c>
      <c r="C25" s="1224"/>
      <c r="D25" s="1224"/>
      <c r="E25" s="1224"/>
      <c r="F25" s="1224"/>
      <c r="G25" s="1224"/>
      <c r="H25" s="1224"/>
      <c r="I25" s="278"/>
      <c r="J25" s="278"/>
      <c r="K25" s="294"/>
      <c r="O25" s="279"/>
    </row>
    <row r="26" spans="1:16" ht="15.75" customHeight="1">
      <c r="A26" s="274"/>
      <c r="B26" s="1224"/>
      <c r="C26" s="1224"/>
      <c r="D26" s="1224"/>
      <c r="E26" s="1224"/>
      <c r="F26" s="1224"/>
      <c r="G26" s="1224"/>
      <c r="H26" s="1224"/>
      <c r="I26" s="278"/>
      <c r="J26" s="278"/>
      <c r="K26" s="294"/>
      <c r="O26" s="279"/>
    </row>
    <row r="27" spans="1:16" ht="15.75" customHeight="1">
      <c r="A27" s="274"/>
      <c r="B27" s="1224"/>
      <c r="C27" s="1224"/>
      <c r="D27" s="1224"/>
      <c r="E27" s="1224"/>
      <c r="F27" s="1224"/>
      <c r="G27" s="1224"/>
      <c r="H27" s="1224"/>
      <c r="I27" s="278"/>
      <c r="J27" s="278"/>
      <c r="K27" s="294"/>
      <c r="O27" s="733"/>
    </row>
    <row r="28" spans="1:16" ht="2.25" customHeight="1">
      <c r="A28" s="274"/>
      <c r="B28" s="1224"/>
      <c r="C28" s="1224"/>
      <c r="D28" s="1224"/>
      <c r="E28" s="1224"/>
      <c r="F28" s="1224"/>
      <c r="G28" s="1224"/>
      <c r="H28" s="1224"/>
      <c r="I28" s="278"/>
      <c r="J28" s="278"/>
      <c r="K28" s="294"/>
    </row>
    <row r="29" spans="1:16" ht="9" customHeight="1">
      <c r="A29" s="768"/>
      <c r="B29" s="278"/>
      <c r="C29" s="278"/>
      <c r="D29" s="278"/>
      <c r="E29" s="1045"/>
      <c r="F29" s="278"/>
      <c r="G29" s="278"/>
      <c r="H29" s="278"/>
      <c r="I29" s="278"/>
      <c r="J29" s="278"/>
      <c r="K29" s="294"/>
    </row>
    <row r="30" spans="1:16" ht="15.75" customHeight="1">
      <c r="A30" s="274">
        <f>A6+1</f>
        <v>7</v>
      </c>
      <c r="B30" s="774" t="s">
        <v>364</v>
      </c>
      <c r="C30" s="774"/>
      <c r="D30" s="278"/>
      <c r="E30" s="1045"/>
      <c r="F30" s="278"/>
      <c r="G30" s="278"/>
      <c r="H30" s="278"/>
      <c r="I30" s="278"/>
      <c r="J30" s="290"/>
      <c r="K30" s="294"/>
    </row>
    <row r="31" spans="1:16" ht="15.75" customHeight="1">
      <c r="A31" s="274"/>
      <c r="B31" s="777"/>
      <c r="C31" s="777"/>
      <c r="D31" s="278"/>
      <c r="E31" s="1045"/>
      <c r="F31" s="278"/>
      <c r="G31" s="278"/>
      <c r="H31" s="278"/>
      <c r="I31" s="278"/>
      <c r="J31" s="290"/>
      <c r="K31" s="294"/>
      <c r="L31" s="1242" t="s">
        <v>681</v>
      </c>
      <c r="M31" s="1243"/>
      <c r="N31" s="1243"/>
    </row>
    <row r="32" spans="1:16" ht="15.75" customHeight="1" thickBot="1">
      <c r="A32" s="274"/>
      <c r="B32" s="301" t="s">
        <v>264</v>
      </c>
      <c r="C32" s="301"/>
      <c r="E32" s="770">
        <f>A35</f>
        <v>7.1</v>
      </c>
      <c r="F32" s="1004">
        <f>+F38</f>
        <v>15259067.999999998</v>
      </c>
      <c r="G32" s="278"/>
      <c r="H32" s="291">
        <v>14887719</v>
      </c>
      <c r="I32" s="278"/>
      <c r="J32" s="290"/>
      <c r="K32" s="294"/>
      <c r="L32" s="279">
        <v>843975</v>
      </c>
      <c r="M32" s="325">
        <v>18.079999999999998</v>
      </c>
      <c r="N32" s="749">
        <f>L32*M32</f>
        <v>15259067.999999998</v>
      </c>
      <c r="O32" s="279"/>
      <c r="P32" s="317"/>
    </row>
    <row r="33" spans="1:16" ht="15.75" customHeight="1" thickTop="1">
      <c r="A33" s="274"/>
      <c r="B33" s="301" t="s">
        <v>639</v>
      </c>
      <c r="C33" s="301"/>
      <c r="D33" s="770"/>
      <c r="E33" s="770"/>
      <c r="F33" s="292"/>
      <c r="G33" s="278"/>
      <c r="H33" s="293"/>
      <c r="I33" s="278"/>
      <c r="J33" s="290"/>
      <c r="K33" s="294"/>
      <c r="N33" s="749">
        <f>-F35</f>
        <v>-14887719</v>
      </c>
      <c r="O33" s="279"/>
      <c r="P33" s="317"/>
    </row>
    <row r="34" spans="1:16" ht="15.75" customHeight="1">
      <c r="A34" s="274"/>
      <c r="B34" s="301"/>
      <c r="C34" s="301"/>
      <c r="D34" s="775"/>
      <c r="E34" s="775"/>
      <c r="F34" s="292"/>
      <c r="G34" s="278"/>
      <c r="H34" s="293"/>
      <c r="I34" s="278"/>
      <c r="J34" s="290"/>
      <c r="K34" s="294"/>
      <c r="N34" s="749">
        <f>SUM(N32:N33)</f>
        <v>371348.99999999814</v>
      </c>
      <c r="O34" s="279"/>
      <c r="P34" s="317"/>
    </row>
    <row r="35" spans="1:16" ht="15.75" customHeight="1">
      <c r="A35" s="274">
        <f>A30+0.1</f>
        <v>7.1</v>
      </c>
      <c r="B35" s="301" t="s">
        <v>265</v>
      </c>
      <c r="C35" s="301"/>
      <c r="D35" s="775"/>
      <c r="E35" s="775"/>
      <c r="F35" s="292">
        <f>+H38</f>
        <v>14887719</v>
      </c>
      <c r="G35" s="278"/>
      <c r="H35" s="293">
        <v>14567009</v>
      </c>
      <c r="I35" s="278"/>
      <c r="J35" s="290"/>
      <c r="K35" s="294"/>
      <c r="L35" s="284"/>
      <c r="O35" s="279"/>
      <c r="P35" s="317"/>
    </row>
    <row r="36" spans="1:16" ht="15.75" customHeight="1">
      <c r="A36" s="274"/>
      <c r="B36" s="301" t="s">
        <v>263</v>
      </c>
      <c r="C36" s="301"/>
      <c r="D36" s="770"/>
      <c r="E36" s="770"/>
      <c r="F36" s="292">
        <f>'Adj entries'!D8</f>
        <v>371348.99999999814</v>
      </c>
      <c r="G36" s="278"/>
      <c r="H36" s="293">
        <v>320710</v>
      </c>
      <c r="I36" s="278"/>
      <c r="J36" s="290"/>
      <c r="K36" s="294"/>
      <c r="L36" s="284"/>
      <c r="O36" s="279"/>
      <c r="P36" s="317"/>
    </row>
    <row r="37" spans="1:16" ht="13.5" customHeight="1">
      <c r="A37" s="274"/>
      <c r="B37" s="317"/>
      <c r="C37" s="317"/>
      <c r="D37" s="775"/>
      <c r="E37" s="775"/>
      <c r="F37" s="292"/>
      <c r="G37" s="278"/>
      <c r="H37" s="293"/>
      <c r="I37" s="278"/>
      <c r="J37" s="290"/>
      <c r="K37" s="294"/>
      <c r="L37" s="284"/>
      <c r="O37" s="279"/>
      <c r="P37" s="317"/>
    </row>
    <row r="38" spans="1:16" ht="15.75" customHeight="1" thickBot="1">
      <c r="A38" s="274"/>
      <c r="B38" s="317"/>
      <c r="C38" s="317"/>
      <c r="D38" s="775"/>
      <c r="E38" s="775"/>
      <c r="F38" s="1005">
        <f>SUM(F35:F36)</f>
        <v>15259067.999999998</v>
      </c>
      <c r="G38" s="278"/>
      <c r="H38" s="295">
        <f>SUM(H35:H36)</f>
        <v>14887719</v>
      </c>
      <c r="I38" s="278"/>
      <c r="J38" s="290"/>
      <c r="K38" s="294"/>
      <c r="O38" s="279"/>
      <c r="P38" s="317"/>
    </row>
    <row r="39" spans="1:16" ht="16.5" thickTop="1">
      <c r="A39" s="274"/>
      <c r="B39" s="317"/>
      <c r="C39" s="317"/>
      <c r="D39" s="775"/>
      <c r="E39" s="775"/>
      <c r="F39" s="292"/>
      <c r="G39" s="278"/>
      <c r="H39" s="293"/>
      <c r="I39" s="278"/>
      <c r="J39" s="290"/>
      <c r="K39" s="294"/>
      <c r="O39" s="279"/>
      <c r="P39" s="317"/>
    </row>
    <row r="40" spans="1:16" ht="15.75" customHeight="1">
      <c r="A40" s="274" t="s">
        <v>729</v>
      </c>
      <c r="B40" s="1225" t="s">
        <v>763</v>
      </c>
      <c r="C40" s="1225"/>
      <c r="D40" s="1225"/>
      <c r="E40" s="1225"/>
      <c r="F40" s="1225"/>
      <c r="G40" s="1225"/>
      <c r="H40" s="1225"/>
      <c r="I40" s="278"/>
      <c r="J40" s="278"/>
      <c r="K40" s="294"/>
      <c r="M40" s="296"/>
      <c r="N40" s="749"/>
      <c r="P40" s="749"/>
    </row>
    <row r="41" spans="1:16" ht="15.75" customHeight="1">
      <c r="A41" s="274"/>
      <c r="B41" s="1225"/>
      <c r="C41" s="1225"/>
      <c r="D41" s="1225"/>
      <c r="E41" s="1225"/>
      <c r="F41" s="1225"/>
      <c r="G41" s="1225"/>
      <c r="H41" s="1225"/>
      <c r="I41" s="278"/>
      <c r="J41" s="278"/>
      <c r="K41" s="294"/>
      <c r="M41" s="296"/>
      <c r="N41" s="749"/>
      <c r="P41" s="749"/>
    </row>
    <row r="42" spans="1:16" ht="15.75" customHeight="1">
      <c r="A42" s="274"/>
      <c r="B42" s="1225"/>
      <c r="C42" s="1225"/>
      <c r="D42" s="1225"/>
      <c r="E42" s="1225"/>
      <c r="F42" s="1225"/>
      <c r="G42" s="1225"/>
      <c r="H42" s="1225"/>
      <c r="I42" s="278"/>
      <c r="J42" s="278"/>
      <c r="K42" s="294"/>
      <c r="M42" s="296"/>
      <c r="N42" s="749"/>
      <c r="P42" s="749"/>
    </row>
    <row r="43" spans="1:16" ht="15.75" customHeight="1">
      <c r="A43" s="274"/>
      <c r="B43" s="1225"/>
      <c r="C43" s="1225"/>
      <c r="D43" s="1225"/>
      <c r="E43" s="1225"/>
      <c r="F43" s="1225"/>
      <c r="G43" s="1225"/>
      <c r="H43" s="1225"/>
      <c r="I43" s="278"/>
      <c r="J43" s="278"/>
      <c r="K43" s="294"/>
      <c r="M43" s="296"/>
      <c r="N43" s="749"/>
      <c r="P43" s="749"/>
    </row>
    <row r="44" spans="1:16" ht="15.75" customHeight="1">
      <c r="A44" s="274"/>
      <c r="B44" s="1225"/>
      <c r="C44" s="1225"/>
      <c r="D44" s="1225"/>
      <c r="E44" s="1225"/>
      <c r="F44" s="1225"/>
      <c r="G44" s="1225"/>
      <c r="H44" s="1225"/>
      <c r="I44" s="278"/>
      <c r="J44" s="278"/>
      <c r="K44" s="294"/>
      <c r="M44" s="296"/>
      <c r="N44" s="749"/>
      <c r="P44" s="749"/>
    </row>
    <row r="45" spans="1:16" ht="15.75" customHeight="1">
      <c r="A45" s="274"/>
      <c r="B45" s="1225"/>
      <c r="C45" s="1225"/>
      <c r="D45" s="1225"/>
      <c r="E45" s="1225"/>
      <c r="F45" s="1225"/>
      <c r="G45" s="1225"/>
      <c r="H45" s="1225"/>
      <c r="I45" s="278"/>
      <c r="J45" s="278"/>
      <c r="K45" s="294"/>
      <c r="M45" s="554"/>
      <c r="N45" s="959"/>
      <c r="P45" s="749"/>
    </row>
    <row r="46" spans="1:16" ht="15.75" customHeight="1">
      <c r="A46" s="274"/>
      <c r="B46" s="1225"/>
      <c r="C46" s="1225"/>
      <c r="D46" s="1225"/>
      <c r="E46" s="1225"/>
      <c r="F46" s="1225"/>
      <c r="G46" s="1225"/>
      <c r="H46" s="1225"/>
      <c r="I46" s="278"/>
      <c r="J46" s="278"/>
      <c r="K46" s="294"/>
      <c r="M46" s="296"/>
      <c r="N46" s="749"/>
      <c r="P46" s="749"/>
    </row>
    <row r="47" spans="1:16">
      <c r="A47" s="274"/>
      <c r="B47" s="1225"/>
      <c r="C47" s="1225"/>
      <c r="D47" s="1225"/>
      <c r="E47" s="1225"/>
      <c r="F47" s="1225"/>
      <c r="G47" s="1225"/>
      <c r="H47" s="1225"/>
      <c r="I47" s="821"/>
      <c r="J47" s="821"/>
      <c r="K47" s="294"/>
      <c r="M47" s="296"/>
      <c r="N47" s="749"/>
      <c r="P47" s="749"/>
    </row>
    <row r="48" spans="1:16" ht="15.75" customHeight="1">
      <c r="A48" s="274"/>
      <c r="B48" s="1225" t="s">
        <v>492</v>
      </c>
      <c r="C48" s="1225"/>
      <c r="D48" s="1225"/>
      <c r="E48" s="1225"/>
      <c r="F48" s="1225"/>
      <c r="G48" s="1225"/>
      <c r="H48" s="1225"/>
      <c r="I48" s="278"/>
      <c r="J48" s="278"/>
      <c r="K48" s="294"/>
      <c r="M48" s="296"/>
      <c r="N48" s="749"/>
      <c r="P48" s="749"/>
    </row>
    <row r="49" spans="1:16" ht="15.75" customHeight="1">
      <c r="A49" s="274"/>
      <c r="B49" s="1225"/>
      <c r="C49" s="1225"/>
      <c r="D49" s="1225"/>
      <c r="E49" s="1225"/>
      <c r="F49" s="1225"/>
      <c r="G49" s="1225"/>
      <c r="H49" s="1225"/>
      <c r="I49" s="278"/>
      <c r="J49" s="278"/>
      <c r="K49" s="294"/>
      <c r="M49" s="296"/>
      <c r="N49" s="749"/>
      <c r="P49" s="749"/>
    </row>
    <row r="50" spans="1:16">
      <c r="A50" s="274"/>
      <c r="B50" s="762"/>
      <c r="C50" s="762"/>
      <c r="D50" s="762"/>
      <c r="E50" s="1044"/>
      <c r="F50" s="762"/>
      <c r="G50" s="762"/>
      <c r="H50" s="762"/>
      <c r="I50" s="278"/>
      <c r="J50" s="278"/>
      <c r="K50" s="294"/>
      <c r="M50" s="296"/>
      <c r="N50" s="749"/>
      <c r="P50" s="749"/>
    </row>
    <row r="51" spans="1:16" ht="15.75" customHeight="1">
      <c r="A51" s="274">
        <f>A30+1</f>
        <v>8</v>
      </c>
      <c r="B51" s="774" t="s">
        <v>768</v>
      </c>
      <c r="C51" s="774"/>
      <c r="D51" s="278"/>
      <c r="E51" s="1045"/>
      <c r="F51" s="278"/>
      <c r="G51" s="278"/>
      <c r="H51" s="278"/>
      <c r="I51" s="278"/>
      <c r="J51" s="278"/>
      <c r="K51" s="294"/>
      <c r="M51" s="296"/>
      <c r="N51" s="749"/>
    </row>
    <row r="52" spans="1:16" ht="13.5" customHeight="1">
      <c r="A52" s="274"/>
      <c r="B52" s="774"/>
      <c r="C52" s="774"/>
      <c r="D52" s="278"/>
      <c r="E52" s="1045"/>
      <c r="F52" s="278"/>
      <c r="G52" s="278"/>
      <c r="H52" s="278"/>
      <c r="I52" s="278"/>
      <c r="J52" s="278"/>
      <c r="K52" s="294"/>
      <c r="M52" s="296"/>
      <c r="N52" s="749"/>
    </row>
    <row r="53" spans="1:16" ht="15.75" customHeight="1">
      <c r="A53" s="768"/>
      <c r="B53" s="301" t="s">
        <v>266</v>
      </c>
      <c r="C53" s="301"/>
      <c r="D53" s="278"/>
      <c r="E53" s="1045"/>
      <c r="F53" s="495">
        <f>Trial!H28</f>
        <v>100000</v>
      </c>
      <c r="G53" s="282"/>
      <c r="H53" s="282">
        <v>100000</v>
      </c>
      <c r="I53" s="278"/>
      <c r="J53" s="278"/>
      <c r="K53" s="294"/>
    </row>
    <row r="54" spans="1:16" ht="15.75" customHeight="1">
      <c r="A54" s="768"/>
      <c r="B54" s="301" t="s">
        <v>267</v>
      </c>
      <c r="C54" s="301"/>
      <c r="D54" s="278"/>
      <c r="E54" s="1045"/>
      <c r="F54" s="495">
        <f>Trial!H29+Trial!H40+Trial!H30</f>
        <v>1500000</v>
      </c>
      <c r="G54" s="282"/>
      <c r="H54" s="282">
        <v>1000000</v>
      </c>
      <c r="I54" s="278"/>
      <c r="J54" s="278"/>
      <c r="K54" s="294"/>
    </row>
    <row r="55" spans="1:16" ht="10.5" customHeight="1">
      <c r="A55" s="768"/>
      <c r="B55" s="301"/>
      <c r="C55" s="301"/>
      <c r="D55" s="278"/>
      <c r="E55" s="1045"/>
      <c r="F55" s="495"/>
      <c r="G55" s="282"/>
      <c r="H55" s="282"/>
      <c r="I55" s="278"/>
      <c r="J55" s="278"/>
      <c r="K55" s="294"/>
    </row>
    <row r="56" spans="1:16" ht="15.75" customHeight="1" thickBot="1">
      <c r="A56" s="768"/>
      <c r="B56" s="278"/>
      <c r="C56" s="278"/>
      <c r="D56" s="278"/>
      <c r="E56" s="1045"/>
      <c r="F56" s="280">
        <f>SUM(F53:F55)</f>
        <v>1600000</v>
      </c>
      <c r="G56" s="282"/>
      <c r="H56" s="281">
        <f>SUM(H53:H55)</f>
        <v>1100000</v>
      </c>
      <c r="I56" s="278"/>
      <c r="J56" s="278"/>
      <c r="K56" s="294"/>
    </row>
    <row r="57" spans="1:16" ht="9" customHeight="1" thickTop="1">
      <c r="A57" s="768"/>
      <c r="B57" s="278"/>
      <c r="C57" s="278"/>
      <c r="D57" s="278"/>
      <c r="E57" s="1045"/>
      <c r="F57" s="495"/>
      <c r="G57" s="282"/>
      <c r="H57" s="282"/>
      <c r="I57" s="278"/>
      <c r="J57" s="278"/>
      <c r="K57" s="294"/>
    </row>
    <row r="58" spans="1:16" ht="15.75" customHeight="1">
      <c r="A58" s="274">
        <f>A51+0.1</f>
        <v>8.1</v>
      </c>
      <c r="B58" s="1227" t="s">
        <v>393</v>
      </c>
      <c r="C58" s="1227"/>
      <c r="D58" s="1227"/>
      <c r="E58" s="1227"/>
      <c r="F58" s="1227"/>
      <c r="G58" s="1227"/>
      <c r="H58" s="1227"/>
      <c r="I58" s="278"/>
      <c r="J58" s="278"/>
      <c r="K58" s="294"/>
    </row>
    <row r="59" spans="1:16" ht="15.75" customHeight="1">
      <c r="A59" s="768"/>
      <c r="B59" s="496"/>
      <c r="C59" s="496"/>
      <c r="D59" s="496"/>
      <c r="E59" s="496"/>
      <c r="F59" s="496"/>
      <c r="G59" s="496"/>
      <c r="H59" s="496"/>
      <c r="I59" s="278"/>
      <c r="J59" s="278"/>
      <c r="K59" s="294"/>
    </row>
    <row r="60" spans="1:16" ht="15.75" customHeight="1">
      <c r="A60" s="274">
        <f>+A51+1</f>
        <v>9</v>
      </c>
      <c r="B60" s="774" t="s">
        <v>258</v>
      </c>
      <c r="C60" s="774"/>
      <c r="D60" s="775"/>
      <c r="E60" s="775"/>
      <c r="F60" s="297"/>
      <c r="G60" s="297"/>
      <c r="H60" s="297"/>
      <c r="I60" s="278"/>
      <c r="J60" s="278"/>
      <c r="K60" s="294"/>
      <c r="M60" s="554"/>
      <c r="N60" s="959"/>
    </row>
    <row r="61" spans="1:16" ht="15.75" customHeight="1">
      <c r="A61" s="274"/>
      <c r="B61" s="774"/>
      <c r="C61" s="774"/>
      <c r="D61" s="775"/>
      <c r="E61" s="775"/>
      <c r="F61" s="297"/>
      <c r="G61" s="297"/>
      <c r="H61" s="297"/>
      <c r="I61" s="278"/>
      <c r="J61" s="278"/>
      <c r="K61" s="294"/>
      <c r="M61" s="554"/>
      <c r="N61" s="959"/>
    </row>
    <row r="62" spans="1:16" ht="15.75" customHeight="1" thickBot="1">
      <c r="A62" s="274"/>
      <c r="B62" s="778" t="s">
        <v>447</v>
      </c>
      <c r="C62" s="774"/>
      <c r="D62" s="775"/>
      <c r="E62" s="775"/>
      <c r="F62" s="275">
        <f>SUM(Trial!H48:H115)-Trial!H50</f>
        <v>7272826.3000001907</v>
      </c>
      <c r="G62" s="297"/>
      <c r="H62" s="309">
        <v>18180449.880000211</v>
      </c>
      <c r="I62" s="278"/>
      <c r="J62" s="278"/>
      <c r="K62" s="294"/>
      <c r="L62" s="296">
        <v>16530900</v>
      </c>
      <c r="N62" s="959"/>
    </row>
    <row r="63" spans="1:16" ht="15.75" customHeight="1" thickTop="1">
      <c r="A63" s="274"/>
      <c r="B63" s="778"/>
      <c r="C63" s="774"/>
      <c r="D63" s="775"/>
      <c r="E63" s="775"/>
      <c r="F63" s="495"/>
      <c r="G63" s="297"/>
      <c r="H63" s="317"/>
      <c r="I63" s="278"/>
      <c r="J63" s="278"/>
      <c r="K63" s="294"/>
      <c r="L63" s="296">
        <f>-F85</f>
        <v>-8505369.7142857146</v>
      </c>
      <c r="N63" s="959"/>
    </row>
    <row r="64" spans="1:16" ht="15.75" customHeight="1">
      <c r="A64" s="274">
        <f>A60+0.1</f>
        <v>9.1</v>
      </c>
      <c r="B64" s="748" t="s">
        <v>698</v>
      </c>
      <c r="C64" s="774"/>
      <c r="D64" s="775"/>
      <c r="E64" s="775"/>
      <c r="F64" s="495"/>
      <c r="G64" s="297"/>
      <c r="H64" s="317"/>
      <c r="I64" s="278"/>
      <c r="J64" s="278"/>
      <c r="K64" s="294"/>
      <c r="L64" s="296">
        <f>SUM(L62:L63)</f>
        <v>8025530.2857142854</v>
      </c>
      <c r="N64" s="959"/>
    </row>
    <row r="65" spans="1:16" ht="15.75" customHeight="1">
      <c r="A65" s="274"/>
      <c r="B65" s="778"/>
      <c r="C65" s="774"/>
      <c r="D65" s="775"/>
      <c r="E65" s="775"/>
      <c r="F65" s="734"/>
      <c r="G65" s="282"/>
      <c r="H65" s="282"/>
      <c r="I65" s="278"/>
      <c r="J65" s="278"/>
      <c r="K65" s="294"/>
      <c r="L65" s="296">
        <v>-2000000</v>
      </c>
    </row>
    <row r="66" spans="1:16" ht="15.75" customHeight="1">
      <c r="A66" s="274">
        <f>+A60+1</f>
        <v>10</v>
      </c>
      <c r="B66" s="774" t="str">
        <f>+UPPER(SOFP!A19)</f>
        <v xml:space="preserve">SHORT TERM DEPOSITS </v>
      </c>
      <c r="C66" s="774"/>
      <c r="D66" s="775"/>
      <c r="E66" s="775"/>
      <c r="F66" s="735"/>
      <c r="G66" s="282"/>
      <c r="H66" s="282"/>
      <c r="I66" s="278"/>
      <c r="J66" s="278"/>
      <c r="K66" s="294"/>
      <c r="L66" s="296">
        <f>SUM(L64:L65)</f>
        <v>6025530.2857142854</v>
      </c>
    </row>
    <row r="67" spans="1:16" ht="15.75" customHeight="1">
      <c r="A67" s="274"/>
      <c r="B67" s="778"/>
      <c r="C67" s="774"/>
      <c r="D67" s="775"/>
      <c r="E67" s="775"/>
      <c r="F67" s="735"/>
      <c r="G67" s="282"/>
      <c r="H67" s="282"/>
      <c r="I67" s="278"/>
      <c r="J67" s="278"/>
      <c r="K67" s="294"/>
      <c r="L67" s="279">
        <v>-148531</v>
      </c>
      <c r="M67" s="947"/>
    </row>
    <row r="68" spans="1:16" ht="15.75" customHeight="1">
      <c r="A68" s="274"/>
      <c r="B68" s="778" t="s">
        <v>434</v>
      </c>
      <c r="C68" s="774"/>
      <c r="D68" s="775"/>
      <c r="E68" s="775"/>
      <c r="F68" s="495">
        <f>+Trial!H41</f>
        <v>1300000</v>
      </c>
      <c r="G68" s="282"/>
      <c r="H68" s="282">
        <v>1300000</v>
      </c>
      <c r="I68" s="278"/>
      <c r="J68" s="278"/>
      <c r="K68" s="294"/>
      <c r="L68" s="976">
        <f>SUM(L66:L67)</f>
        <v>5876999.2857142854</v>
      </c>
    </row>
    <row r="69" spans="1:16" ht="15.75" customHeight="1">
      <c r="A69" s="274"/>
      <c r="B69" s="301" t="s">
        <v>267</v>
      </c>
      <c r="C69" s="774"/>
      <c r="D69" s="775"/>
      <c r="E69" s="775"/>
      <c r="F69" s="495">
        <f>+Trial!H42</f>
        <v>700000</v>
      </c>
      <c r="G69" s="282"/>
      <c r="H69" s="282">
        <v>700000</v>
      </c>
      <c r="I69" s="278"/>
      <c r="J69" s="278"/>
      <c r="K69" s="294"/>
      <c r="L69" s="284"/>
    </row>
    <row r="70" spans="1:16" ht="15.75" customHeight="1">
      <c r="A70" s="274"/>
      <c r="B70" s="301" t="s">
        <v>742</v>
      </c>
      <c r="C70" s="774"/>
      <c r="D70" s="775"/>
      <c r="E70" s="775"/>
      <c r="F70" s="495">
        <f>Trial!H31</f>
        <v>1600000</v>
      </c>
      <c r="G70" s="282"/>
      <c r="H70" s="282">
        <v>0</v>
      </c>
      <c r="I70" s="821"/>
      <c r="J70" s="821"/>
      <c r="K70" s="294"/>
      <c r="L70" s="284"/>
    </row>
    <row r="71" spans="1:16" ht="15.75" customHeight="1">
      <c r="A71" s="274"/>
      <c r="B71" s="778"/>
      <c r="C71" s="774"/>
      <c r="D71" s="775"/>
      <c r="E71" s="775"/>
      <c r="F71" s="735"/>
      <c r="G71" s="282"/>
      <c r="H71" s="282"/>
      <c r="I71" s="278"/>
      <c r="J71" s="278"/>
      <c r="K71" s="294"/>
      <c r="L71" s="284"/>
    </row>
    <row r="72" spans="1:16" ht="15.75" customHeight="1" thickBot="1">
      <c r="A72" s="274"/>
      <c r="B72" s="778"/>
      <c r="C72" s="774"/>
      <c r="D72" s="775"/>
      <c r="E72" s="775"/>
      <c r="F72" s="736">
        <f>SUM(F68:F71)</f>
        <v>3600000</v>
      </c>
      <c r="G72" s="282"/>
      <c r="H72" s="281">
        <f>SUM(H68:H71)</f>
        <v>2000000</v>
      </c>
      <c r="I72" s="278"/>
      <c r="J72" s="278"/>
      <c r="K72" s="294"/>
      <c r="L72" s="284"/>
    </row>
    <row r="73" spans="1:16" ht="15.75" customHeight="1" thickTop="1">
      <c r="A73" s="274"/>
      <c r="B73" s="778"/>
      <c r="C73" s="774"/>
      <c r="D73" s="775"/>
      <c r="E73" s="775"/>
      <c r="F73" s="734"/>
      <c r="G73" s="282"/>
      <c r="H73" s="282"/>
      <c r="I73" s="278"/>
      <c r="J73" s="278"/>
      <c r="K73" s="294"/>
      <c r="L73" s="284"/>
    </row>
    <row r="74" spans="1:16" ht="15.75" customHeight="1">
      <c r="A74" s="274">
        <f>+A66+1</f>
        <v>11</v>
      </c>
      <c r="B74" s="774" t="s">
        <v>444</v>
      </c>
      <c r="C74" s="774"/>
      <c r="D74" s="775"/>
      <c r="E74" s="775"/>
      <c r="F74" s="495"/>
      <c r="G74" s="282"/>
      <c r="H74" s="282"/>
      <c r="I74" s="278"/>
      <c r="J74" s="278"/>
      <c r="K74" s="294"/>
      <c r="L74" s="284"/>
    </row>
    <row r="75" spans="1:16" ht="15.75" customHeight="1">
      <c r="A75" s="274"/>
      <c r="B75" s="774"/>
      <c r="C75" s="774"/>
      <c r="D75" s="775"/>
      <c r="E75" s="775"/>
      <c r="F75" s="495"/>
      <c r="G75" s="282"/>
      <c r="H75" s="282"/>
      <c r="I75" s="278"/>
      <c r="J75" s="278"/>
      <c r="K75" s="294"/>
      <c r="L75" s="284"/>
    </row>
    <row r="76" spans="1:16" ht="15.75" customHeight="1">
      <c r="A76" s="274"/>
      <c r="B76" s="778" t="s">
        <v>702</v>
      </c>
      <c r="C76" s="774"/>
      <c r="D76" s="775"/>
      <c r="E76" s="775"/>
      <c r="F76" s="833">
        <v>0</v>
      </c>
      <c r="G76" s="282"/>
      <c r="H76" s="836">
        <v>6447333.8999999901</v>
      </c>
      <c r="I76" s="821"/>
      <c r="J76" s="821"/>
      <c r="K76" s="294"/>
      <c r="L76" s="284"/>
    </row>
    <row r="77" spans="1:16" ht="15.75" customHeight="1">
      <c r="A77" s="274"/>
      <c r="B77" s="778" t="s">
        <v>704</v>
      </c>
      <c r="C77" s="774"/>
      <c r="D77" s="775"/>
      <c r="E77" s="775"/>
      <c r="F77" s="834">
        <v>2139120</v>
      </c>
      <c r="G77" s="282"/>
      <c r="H77" s="837">
        <v>0</v>
      </c>
      <c r="I77" s="821"/>
      <c r="J77" s="821"/>
      <c r="K77" s="294"/>
      <c r="L77" s="284"/>
      <c r="N77" s="297">
        <v>7000</v>
      </c>
      <c r="O77" s="284">
        <v>346.13</v>
      </c>
      <c r="P77" s="317">
        <f>N77*O77</f>
        <v>2422910</v>
      </c>
    </row>
    <row r="78" spans="1:16" ht="15.75" customHeight="1">
      <c r="A78" s="274"/>
      <c r="B78" s="778" t="s">
        <v>703</v>
      </c>
      <c r="C78" s="774"/>
      <c r="D78" s="775"/>
      <c r="E78" s="775"/>
      <c r="F78" s="834">
        <v>6200545.7142857146</v>
      </c>
      <c r="G78" s="282"/>
      <c r="H78" s="837"/>
      <c r="I78" s="821"/>
      <c r="J78" s="821"/>
      <c r="K78" s="294"/>
      <c r="L78" s="279">
        <v>8397422</v>
      </c>
      <c r="M78" s="296">
        <f>L78-F81</f>
        <v>57756.285714285448</v>
      </c>
      <c r="N78" s="297">
        <v>20000</v>
      </c>
      <c r="O78" s="284">
        <v>313.86</v>
      </c>
      <c r="P78" s="317">
        <f>N78*O78</f>
        <v>6277200</v>
      </c>
    </row>
    <row r="79" spans="1:16" ht="15.75" customHeight="1">
      <c r="A79" s="274"/>
      <c r="B79" s="778" t="s">
        <v>701</v>
      </c>
      <c r="C79" s="774"/>
      <c r="D79" s="775"/>
      <c r="E79" s="775"/>
      <c r="F79" s="834">
        <v>0</v>
      </c>
      <c r="G79" s="282"/>
      <c r="H79" s="837">
        <v>391800</v>
      </c>
      <c r="I79" s="821"/>
      <c r="J79" s="821"/>
      <c r="K79" s="294"/>
      <c r="L79" s="284"/>
      <c r="P79" s="749">
        <f>SUM(P77:P78)</f>
        <v>8700110</v>
      </c>
    </row>
    <row r="80" spans="1:16" ht="15.75" customHeight="1">
      <c r="A80" s="274"/>
      <c r="B80" s="778" t="s">
        <v>700</v>
      </c>
      <c r="C80" s="774"/>
      <c r="D80" s="775"/>
      <c r="E80" s="775"/>
      <c r="F80" s="835">
        <v>0</v>
      </c>
      <c r="G80" s="282"/>
      <c r="H80" s="838">
        <v>2598000</v>
      </c>
      <c r="I80" s="821"/>
      <c r="J80" s="821"/>
      <c r="K80" s="294"/>
      <c r="L80" s="284"/>
      <c r="P80" s="749">
        <f>P79-F81</f>
        <v>360444.28571428545</v>
      </c>
    </row>
    <row r="81" spans="1:15" ht="15.75" customHeight="1">
      <c r="A81" s="274"/>
      <c r="B81" s="778"/>
      <c r="C81" s="774"/>
      <c r="D81" s="775"/>
      <c r="E81" s="775"/>
      <c r="F81" s="495">
        <f>SUM(F76:F80)</f>
        <v>8339665.7142857146</v>
      </c>
      <c r="G81" s="282"/>
      <c r="H81" s="282">
        <f>SUM(H76:H80)</f>
        <v>9437133.8999999911</v>
      </c>
      <c r="I81" s="821"/>
      <c r="J81" s="821"/>
      <c r="K81" s="294"/>
      <c r="L81" s="296">
        <f>L83-F81</f>
        <v>165704.28571428545</v>
      </c>
    </row>
    <row r="82" spans="1:15" ht="9.75" customHeight="1">
      <c r="A82" s="274"/>
      <c r="B82" s="778"/>
      <c r="C82" s="774"/>
      <c r="D82" s="775"/>
      <c r="E82" s="775"/>
      <c r="F82" s="495"/>
      <c r="G82" s="282"/>
      <c r="H82" s="282"/>
      <c r="I82" s="821"/>
      <c r="J82" s="821"/>
      <c r="K82" s="294"/>
      <c r="L82" s="284"/>
    </row>
    <row r="83" spans="1:15" ht="15.75" customHeight="1">
      <c r="A83" s="274"/>
      <c r="B83" s="839" t="s">
        <v>620</v>
      </c>
      <c r="C83" s="774"/>
      <c r="D83" s="775"/>
      <c r="E83" s="775"/>
      <c r="F83" s="840">
        <v>165704</v>
      </c>
      <c r="G83" s="282"/>
      <c r="H83" s="282">
        <v>-193493.8999999892</v>
      </c>
      <c r="I83" s="821"/>
      <c r="J83" s="821"/>
      <c r="K83" s="294"/>
      <c r="L83" s="279">
        <v>8505370</v>
      </c>
      <c r="M83" s="296">
        <f>L83-F81</f>
        <v>165704.28571428545</v>
      </c>
      <c r="N83" s="749">
        <f>M83+H83</f>
        <v>-27789.614285703748</v>
      </c>
    </row>
    <row r="84" spans="1:15" ht="11.25" customHeight="1">
      <c r="A84" s="274"/>
      <c r="B84" s="774"/>
      <c r="C84" s="774"/>
      <c r="D84" s="775"/>
      <c r="E84" s="775"/>
      <c r="F84" s="495"/>
      <c r="G84" s="282"/>
      <c r="H84" s="282"/>
      <c r="I84" s="821"/>
      <c r="J84" s="821"/>
      <c r="K84" s="294"/>
      <c r="L84" s="284"/>
    </row>
    <row r="85" spans="1:15" ht="15.75" customHeight="1" thickBot="1">
      <c r="A85" s="274"/>
      <c r="B85" s="737" t="s">
        <v>446</v>
      </c>
      <c r="C85" s="774"/>
      <c r="D85" s="775"/>
      <c r="E85" s="775"/>
      <c r="F85" s="280">
        <f>F81+F83</f>
        <v>8505369.7142857146</v>
      </c>
      <c r="G85" s="282"/>
      <c r="H85" s="281">
        <f>SUM(H81:H83)</f>
        <v>9243640.0000000019</v>
      </c>
      <c r="I85" s="278"/>
      <c r="J85" s="278"/>
      <c r="K85" s="294"/>
      <c r="L85" s="279">
        <v>7110542</v>
      </c>
      <c r="M85" s="296">
        <f>L83-L85</f>
        <v>1394828</v>
      </c>
      <c r="N85" s="297">
        <v>8505370</v>
      </c>
      <c r="O85" s="296">
        <f>N85-F81</f>
        <v>165704.28571428545</v>
      </c>
    </row>
    <row r="86" spans="1:15" ht="15.75" customHeight="1" thickTop="1">
      <c r="A86" s="274"/>
      <c r="B86" s="774"/>
      <c r="C86" s="774"/>
      <c r="D86" s="775"/>
      <c r="E86" s="775"/>
      <c r="F86" s="495"/>
      <c r="G86" s="282"/>
      <c r="H86" s="282"/>
      <c r="I86" s="278"/>
      <c r="J86" s="278"/>
      <c r="K86" s="294"/>
      <c r="L86" s="284"/>
    </row>
    <row r="87" spans="1:15" ht="15.75" customHeight="1">
      <c r="A87" s="274">
        <f>+A74+0.1</f>
        <v>11.1</v>
      </c>
      <c r="B87" s="778" t="s">
        <v>445</v>
      </c>
      <c r="C87" s="774"/>
      <c r="D87" s="775"/>
      <c r="E87" s="775"/>
      <c r="F87" s="495"/>
      <c r="G87" s="282"/>
      <c r="H87" s="282"/>
      <c r="I87" s="278"/>
      <c r="J87" s="278"/>
      <c r="K87" s="294"/>
      <c r="L87" s="296">
        <f>F85-L83</f>
        <v>-0.28571428544819355</v>
      </c>
      <c r="M87" s="296">
        <f>F85-F81</f>
        <v>165704</v>
      </c>
    </row>
    <row r="88" spans="1:15" ht="15.75" customHeight="1">
      <c r="A88" s="274"/>
      <c r="B88" s="777"/>
      <c r="C88" s="777"/>
      <c r="D88" s="278"/>
      <c r="E88" s="1045"/>
      <c r="F88" s="282"/>
      <c r="G88" s="282"/>
      <c r="H88" s="282"/>
      <c r="I88" s="278"/>
      <c r="J88" s="278"/>
      <c r="K88" s="294"/>
      <c r="L88" s="284"/>
    </row>
    <row r="89" spans="1:15" ht="15.75" customHeight="1">
      <c r="A89" s="779">
        <f>+A74+1</f>
        <v>12</v>
      </c>
      <c r="B89" s="774" t="s">
        <v>62</v>
      </c>
      <c r="C89" s="774"/>
      <c r="D89" s="297"/>
      <c r="E89" s="297"/>
      <c r="F89" s="302"/>
      <c r="G89" s="297"/>
      <c r="H89" s="297"/>
      <c r="I89" s="290"/>
      <c r="J89" s="290"/>
      <c r="K89" s="294"/>
      <c r="L89" s="284"/>
    </row>
    <row r="90" spans="1:15" ht="15.75" customHeight="1">
      <c r="A90" s="779"/>
      <c r="B90" s="774"/>
      <c r="C90" s="774"/>
      <c r="D90" s="297"/>
      <c r="E90" s="297"/>
      <c r="F90" s="302"/>
      <c r="G90" s="297"/>
      <c r="H90" s="297"/>
      <c r="I90" s="290"/>
      <c r="J90" s="290"/>
      <c r="K90" s="294"/>
      <c r="L90" s="284"/>
    </row>
    <row r="91" spans="1:15" ht="15.75" customHeight="1">
      <c r="A91" s="515"/>
      <c r="B91" s="297" t="s">
        <v>9</v>
      </c>
      <c r="C91" s="297"/>
      <c r="D91" s="297"/>
      <c r="E91" s="297"/>
      <c r="F91" s="306">
        <f>Trial!H144</f>
        <v>70211.63</v>
      </c>
      <c r="G91" s="302"/>
      <c r="H91" s="287">
        <v>70211.63</v>
      </c>
      <c r="I91" s="290"/>
      <c r="J91" s="290"/>
      <c r="K91" s="294"/>
      <c r="L91" s="284"/>
    </row>
    <row r="92" spans="1:15" ht="15.75" customHeight="1">
      <c r="A92" s="515"/>
      <c r="B92" s="297"/>
      <c r="C92" s="297"/>
      <c r="D92" s="297"/>
      <c r="E92" s="297"/>
      <c r="F92" s="306"/>
      <c r="G92" s="302"/>
      <c r="H92" s="287"/>
      <c r="I92" s="290"/>
      <c r="J92" s="290"/>
      <c r="K92" s="294"/>
      <c r="L92" s="284"/>
    </row>
    <row r="93" spans="1:15" ht="15.75" customHeight="1">
      <c r="A93" s="515"/>
      <c r="B93" s="290" t="s">
        <v>254</v>
      </c>
      <c r="C93" s="290"/>
      <c r="D93" s="297"/>
      <c r="E93" s="297"/>
      <c r="F93" s="306"/>
      <c r="G93" s="302"/>
      <c r="H93" s="287"/>
      <c r="I93" s="290"/>
      <c r="J93" s="290"/>
      <c r="K93" s="294"/>
      <c r="L93" s="296"/>
    </row>
    <row r="94" spans="1:15" ht="15.75" customHeight="1">
      <c r="A94" s="515"/>
      <c r="B94" s="290"/>
      <c r="C94" s="290"/>
      <c r="D94" s="297"/>
      <c r="E94" s="297"/>
      <c r="F94" s="306"/>
      <c r="G94" s="302"/>
      <c r="H94" s="287"/>
      <c r="I94" s="290"/>
      <c r="J94" s="290"/>
      <c r="K94" s="294"/>
      <c r="L94" s="284"/>
    </row>
    <row r="95" spans="1:15" ht="15.75" customHeight="1">
      <c r="A95" s="515"/>
      <c r="B95" s="780" t="s">
        <v>765</v>
      </c>
      <c r="C95" s="780"/>
      <c r="D95" s="297"/>
      <c r="E95" s="1230">
        <f>A89+0.1</f>
        <v>12.1</v>
      </c>
      <c r="F95" s="1007">
        <f>+Trial!H145</f>
        <v>28541204.280000001</v>
      </c>
      <c r="G95" s="302"/>
      <c r="H95" s="830">
        <v>17191660.280000001</v>
      </c>
      <c r="I95" s="290"/>
      <c r="J95" s="290"/>
      <c r="K95" s="294"/>
    </row>
    <row r="96" spans="1:15" ht="15.75" customHeight="1">
      <c r="A96" s="515"/>
      <c r="B96" s="780" t="s">
        <v>766</v>
      </c>
      <c r="C96" s="780"/>
      <c r="D96" s="297"/>
      <c r="E96" s="1231"/>
      <c r="F96" s="1006">
        <f>+Trial!H146+0.3</f>
        <v>46839931.639999911</v>
      </c>
      <c r="G96" s="302"/>
      <c r="H96" s="832">
        <v>18959934.639999915</v>
      </c>
      <c r="I96" s="290"/>
      <c r="J96" s="290"/>
      <c r="K96" s="294"/>
    </row>
    <row r="97" spans="1:22" ht="15.75" customHeight="1">
      <c r="A97" s="515"/>
      <c r="B97" s="780"/>
      <c r="C97" s="780"/>
      <c r="D97" s="297"/>
      <c r="E97" s="297"/>
      <c r="F97" s="306">
        <f>SUM(F95:F96)</f>
        <v>75381135.919999912</v>
      </c>
      <c r="G97" s="302"/>
      <c r="H97" s="287">
        <f>SUM(H95:H96)</f>
        <v>36151594.919999912</v>
      </c>
      <c r="I97" s="290"/>
      <c r="J97" s="290"/>
      <c r="K97" s="294"/>
    </row>
    <row r="98" spans="1:22" ht="15.75" customHeight="1">
      <c r="A98" s="515"/>
      <c r="B98" s="780"/>
      <c r="C98" s="780"/>
      <c r="D98" s="297"/>
      <c r="E98" s="297"/>
      <c r="F98" s="306"/>
      <c r="G98" s="302"/>
      <c r="H98" s="287"/>
      <c r="I98" s="290"/>
      <c r="J98" s="290"/>
      <c r="K98" s="294"/>
    </row>
    <row r="99" spans="1:22" ht="15.75" customHeight="1" thickBot="1">
      <c r="A99" s="515"/>
      <c r="B99" s="297"/>
      <c r="C99" s="297"/>
      <c r="D99" s="297"/>
      <c r="E99" s="297"/>
      <c r="F99" s="299">
        <f>+F97+F91</f>
        <v>75451347.549999908</v>
      </c>
      <c r="G99" s="302"/>
      <c r="H99" s="300">
        <f>+H97+H91</f>
        <v>36221806.549999915</v>
      </c>
      <c r="I99" s="290"/>
      <c r="J99" s="290"/>
      <c r="K99" s="294"/>
      <c r="M99" s="296"/>
      <c r="N99" s="749"/>
    </row>
    <row r="100" spans="1:22" ht="15.75" customHeight="1" thickTop="1">
      <c r="A100" s="781"/>
      <c r="B100" s="297"/>
      <c r="C100" s="297"/>
      <c r="D100" s="297"/>
      <c r="E100" s="297"/>
      <c r="F100" s="302"/>
      <c r="G100" s="297"/>
      <c r="H100" s="297"/>
      <c r="I100" s="290"/>
      <c r="J100" s="290"/>
      <c r="K100" s="305"/>
    </row>
    <row r="101" spans="1:22" ht="15.75" customHeight="1">
      <c r="A101" s="783">
        <f>E95</f>
        <v>12.1</v>
      </c>
      <c r="B101" s="1244" t="s">
        <v>764</v>
      </c>
      <c r="C101" s="1244"/>
      <c r="D101" s="1244"/>
      <c r="E101" s="1244"/>
      <c r="F101" s="1244"/>
      <c r="G101" s="1244"/>
      <c r="H101" s="1244"/>
      <c r="I101" s="1244"/>
      <c r="J101" s="1244"/>
      <c r="K101" s="305"/>
    </row>
    <row r="102" spans="1:22" ht="15.75" customHeight="1">
      <c r="A102" s="781"/>
      <c r="B102" s="297"/>
      <c r="C102" s="297"/>
      <c r="D102" s="297"/>
      <c r="E102" s="297"/>
      <c r="F102" s="302"/>
      <c r="G102" s="297"/>
      <c r="H102" s="297"/>
      <c r="I102" s="290"/>
      <c r="J102" s="290"/>
      <c r="K102" s="305"/>
    </row>
    <row r="103" spans="1:22" ht="15.75" customHeight="1">
      <c r="A103" s="779">
        <f>A89+1</f>
        <v>13</v>
      </c>
      <c r="B103" s="774" t="s">
        <v>208</v>
      </c>
      <c r="C103" s="774"/>
      <c r="D103" s="782"/>
      <c r="E103" s="782"/>
      <c r="F103" s="302"/>
      <c r="G103" s="297"/>
      <c r="H103" s="297"/>
      <c r="I103" s="290"/>
      <c r="J103" s="290"/>
      <c r="K103" s="305"/>
      <c r="O103" s="777"/>
      <c r="P103" s="301"/>
      <c r="Q103" s="301"/>
      <c r="R103" s="301"/>
      <c r="S103" s="301"/>
      <c r="T103" s="306"/>
      <c r="U103" s="302"/>
      <c r="V103" s="302"/>
    </row>
    <row r="104" spans="1:22" ht="15.75" customHeight="1">
      <c r="A104" s="515"/>
      <c r="B104" s="774"/>
      <c r="C104" s="774"/>
      <c r="D104" s="782"/>
      <c r="E104" s="782"/>
      <c r="F104" s="302"/>
      <c r="G104" s="297"/>
      <c r="H104" s="297"/>
      <c r="I104" s="290"/>
      <c r="J104" s="290"/>
      <c r="K104" s="305"/>
      <c r="O104" s="777"/>
      <c r="P104" s="301"/>
      <c r="Q104" s="301"/>
      <c r="R104" s="301"/>
      <c r="S104" s="301"/>
      <c r="T104" s="306"/>
      <c r="U104" s="302"/>
      <c r="V104" s="302"/>
    </row>
    <row r="105" spans="1:22" ht="15.75" customHeight="1">
      <c r="A105" s="781"/>
      <c r="B105" s="329" t="s">
        <v>272</v>
      </c>
      <c r="C105" s="329"/>
      <c r="D105" s="297"/>
      <c r="E105" s="297"/>
      <c r="G105" s="297"/>
      <c r="I105" s="290"/>
      <c r="J105" s="290"/>
      <c r="K105" s="305"/>
      <c r="O105" s="777"/>
      <c r="P105" s="301"/>
      <c r="Q105" s="301"/>
      <c r="R105" s="301"/>
      <c r="S105" s="301"/>
      <c r="T105" s="306"/>
      <c r="U105" s="302"/>
      <c r="V105" s="302"/>
    </row>
    <row r="106" spans="1:22" ht="15.75" customHeight="1" thickBot="1">
      <c r="A106" s="781"/>
      <c r="B106" s="297" t="s">
        <v>642</v>
      </c>
      <c r="C106" s="297"/>
      <c r="D106" s="297"/>
      <c r="E106" s="297"/>
      <c r="F106" s="303">
        <v>35000000</v>
      </c>
      <c r="G106" s="297"/>
      <c r="H106" s="304">
        <v>35000000</v>
      </c>
      <c r="I106" s="290"/>
      <c r="J106" s="290"/>
      <c r="K106" s="305"/>
      <c r="O106" s="777"/>
      <c r="P106" s="301"/>
      <c r="Q106" s="301"/>
      <c r="R106" s="301"/>
      <c r="S106" s="301"/>
      <c r="T106" s="306"/>
      <c r="U106" s="302"/>
      <c r="V106" s="302"/>
    </row>
    <row r="107" spans="1:22" ht="15.75" customHeight="1" thickTop="1">
      <c r="A107" s="781"/>
      <c r="B107" s="778" t="s">
        <v>273</v>
      </c>
      <c r="C107" s="778"/>
      <c r="D107" s="297"/>
      <c r="E107" s="297"/>
      <c r="F107" s="306"/>
      <c r="G107" s="297"/>
      <c r="H107" s="302"/>
      <c r="I107" s="290"/>
      <c r="J107" s="290"/>
      <c r="K107" s="305"/>
      <c r="O107" s="777"/>
      <c r="P107" s="301"/>
      <c r="Q107" s="301"/>
      <c r="R107" s="301"/>
      <c r="S107" s="301"/>
      <c r="T107" s="306"/>
      <c r="U107" s="302"/>
      <c r="V107" s="302"/>
    </row>
    <row r="108" spans="1:22" ht="10.5" customHeight="1">
      <c r="A108" s="781"/>
      <c r="B108" s="297"/>
      <c r="C108" s="297"/>
      <c r="D108" s="297"/>
      <c r="E108" s="297"/>
      <c r="F108" s="306"/>
      <c r="G108" s="297"/>
      <c r="H108" s="302"/>
      <c r="I108" s="290"/>
      <c r="J108" s="290"/>
      <c r="K108" s="305"/>
      <c r="O108" s="777"/>
      <c r="P108" s="301"/>
      <c r="Q108" s="301"/>
      <c r="R108" s="301"/>
      <c r="S108" s="301"/>
      <c r="T108" s="306"/>
      <c r="U108" s="302"/>
      <c r="V108" s="302"/>
    </row>
    <row r="109" spans="1:22" ht="15.75" customHeight="1">
      <c r="A109" s="781"/>
      <c r="B109" s="329" t="s">
        <v>274</v>
      </c>
      <c r="C109" s="329"/>
      <c r="D109" s="297"/>
      <c r="E109" s="297"/>
      <c r="G109" s="297"/>
      <c r="I109" s="290"/>
      <c r="J109" s="290"/>
      <c r="K109" s="305"/>
      <c r="O109" s="777"/>
      <c r="P109" s="301"/>
      <c r="Q109" s="301"/>
      <c r="R109" s="301"/>
      <c r="S109" s="301"/>
      <c r="T109" s="306"/>
      <c r="U109" s="302"/>
      <c r="V109" s="302"/>
    </row>
    <row r="110" spans="1:22" ht="15.75" customHeight="1" thickBot="1">
      <c r="A110" s="781"/>
      <c r="B110" s="297" t="s">
        <v>641</v>
      </c>
      <c r="C110" s="297"/>
      <c r="D110" s="297"/>
      <c r="E110" s="297"/>
      <c r="F110" s="303">
        <f>Trial!I7</f>
        <v>25000000</v>
      </c>
      <c r="G110" s="297"/>
      <c r="H110" s="304">
        <v>25000000</v>
      </c>
      <c r="I110" s="290"/>
      <c r="J110" s="290"/>
      <c r="K110" s="305"/>
      <c r="L110" s="285">
        <f>H110/10</f>
        <v>2500000</v>
      </c>
      <c r="O110" s="777"/>
      <c r="P110" s="301"/>
      <c r="Q110" s="301"/>
      <c r="R110" s="301"/>
      <c r="S110" s="301"/>
      <c r="T110" s="306"/>
      <c r="U110" s="302"/>
      <c r="V110" s="302"/>
    </row>
    <row r="111" spans="1:22" ht="15.75" customHeight="1" thickTop="1">
      <c r="A111" s="781"/>
      <c r="B111" s="778" t="s">
        <v>273</v>
      </c>
      <c r="C111" s="778"/>
      <c r="D111" s="297"/>
      <c r="E111" s="297"/>
      <c r="F111" s="306"/>
      <c r="G111" s="297"/>
      <c r="H111" s="302"/>
      <c r="I111" s="290"/>
      <c r="J111" s="290"/>
      <c r="K111" s="305"/>
      <c r="O111" s="777"/>
      <c r="P111" s="301"/>
      <c r="Q111" s="301"/>
      <c r="R111" s="301"/>
      <c r="S111" s="301"/>
      <c r="T111" s="306"/>
      <c r="U111" s="302"/>
      <c r="V111" s="302"/>
    </row>
    <row r="112" spans="1:22" ht="8.25" customHeight="1">
      <c r="A112" s="781"/>
      <c r="B112" s="778"/>
      <c r="C112" s="778"/>
      <c r="D112" s="297"/>
      <c r="E112" s="297"/>
      <c r="F112" s="306"/>
      <c r="G112" s="297"/>
      <c r="H112" s="302"/>
      <c r="I112" s="290"/>
      <c r="J112" s="290"/>
      <c r="K112" s="305"/>
      <c r="O112" s="777"/>
      <c r="P112" s="301"/>
      <c r="Q112" s="301"/>
      <c r="R112" s="301"/>
      <c r="S112" s="301"/>
      <c r="T112" s="306"/>
      <c r="U112" s="302"/>
      <c r="V112" s="302"/>
    </row>
    <row r="113" spans="1:22" ht="15.75" customHeight="1">
      <c r="A113" s="783">
        <f>+A103+0.1</f>
        <v>13.1</v>
      </c>
      <c r="B113" s="784" t="s">
        <v>600</v>
      </c>
      <c r="C113" s="784"/>
      <c r="D113" s="785"/>
      <c r="E113" s="785"/>
      <c r="F113" s="785"/>
      <c r="G113" s="652"/>
      <c r="H113" s="785"/>
      <c r="I113" s="653"/>
      <c r="J113" s="290"/>
      <c r="K113" s="305"/>
      <c r="O113" s="777"/>
      <c r="P113" s="301"/>
      <c r="Q113" s="301"/>
      <c r="R113" s="301"/>
      <c r="S113" s="301"/>
      <c r="T113" s="306"/>
      <c r="U113" s="302"/>
      <c r="V113" s="302"/>
    </row>
    <row r="114" spans="1:22" ht="36" customHeight="1">
      <c r="A114" s="781"/>
      <c r="B114" s="786" t="s">
        <v>493</v>
      </c>
      <c r="C114" s="787" t="s">
        <v>494</v>
      </c>
      <c r="D114" s="788"/>
      <c r="E114" s="788"/>
      <c r="F114" s="654" t="s">
        <v>495</v>
      </c>
      <c r="G114" s="657"/>
      <c r="H114" s="654" t="s">
        <v>496</v>
      </c>
      <c r="I114" s="654" t="s">
        <v>496</v>
      </c>
      <c r="J114" s="290"/>
      <c r="K114" s="305"/>
      <c r="O114" s="777"/>
      <c r="P114" s="301"/>
      <c r="Q114" s="301"/>
      <c r="R114" s="301"/>
      <c r="S114" s="301"/>
      <c r="T114" s="306"/>
      <c r="U114" s="302"/>
      <c r="V114" s="302"/>
    </row>
    <row r="115" spans="1:22" ht="15.75" customHeight="1">
      <c r="A115" s="781"/>
      <c r="B115" s="787"/>
      <c r="C115" s="787"/>
      <c r="D115" s="788"/>
      <c r="E115" s="788"/>
      <c r="F115" s="654"/>
      <c r="G115" s="654"/>
      <c r="H115" s="654"/>
      <c r="I115" s="654"/>
      <c r="J115" s="290"/>
      <c r="K115" s="305"/>
      <c r="O115" s="777"/>
      <c r="P115" s="301"/>
      <c r="Q115" s="301"/>
      <c r="R115" s="301"/>
      <c r="S115" s="301"/>
      <c r="T115" s="306"/>
      <c r="U115" s="302"/>
      <c r="V115" s="302"/>
    </row>
    <row r="116" spans="1:22" ht="15.75" customHeight="1">
      <c r="A116" s="781"/>
      <c r="B116" s="1016" t="s">
        <v>498</v>
      </c>
      <c r="C116" s="1017" t="s">
        <v>501</v>
      </c>
      <c r="D116" s="1018"/>
      <c r="E116" s="1018"/>
      <c r="F116" s="1019">
        <f>1374000+996000</f>
        <v>2370000</v>
      </c>
      <c r="G116" s="1019">
        <v>100000</v>
      </c>
      <c r="H116" s="1020">
        <f>F116/$F$120</f>
        <v>0.94799999999999995</v>
      </c>
      <c r="I116" s="655" t="e">
        <f>G116/$G$210</f>
        <v>#DIV/0!</v>
      </c>
      <c r="J116" s="290"/>
      <c r="K116" s="305"/>
      <c r="O116" s="777"/>
      <c r="P116" s="301"/>
      <c r="Q116" s="301"/>
      <c r="R116" s="301"/>
      <c r="S116" s="301"/>
      <c r="T116" s="306"/>
      <c r="U116" s="302"/>
      <c r="V116" s="302"/>
    </row>
    <row r="117" spans="1:22" ht="15.75" customHeight="1">
      <c r="A117" s="781"/>
      <c r="B117" s="1016" t="s">
        <v>499</v>
      </c>
      <c r="C117" s="1017" t="s">
        <v>501</v>
      </c>
      <c r="D117" s="1018"/>
      <c r="E117" s="1018"/>
      <c r="F117" s="1019">
        <f>3000+2000</f>
        <v>5000</v>
      </c>
      <c r="G117" s="1019">
        <v>50000</v>
      </c>
      <c r="H117" s="1020">
        <f>F117/$F$120</f>
        <v>2E-3</v>
      </c>
      <c r="I117" s="655" t="e">
        <f t="shared" ref="I117:I119" si="0">G117/$G$210</f>
        <v>#DIV/0!</v>
      </c>
      <c r="J117" s="290"/>
      <c r="K117" s="305"/>
      <c r="O117" s="777"/>
      <c r="P117" s="301"/>
      <c r="Q117" s="301"/>
      <c r="R117" s="301"/>
      <c r="S117" s="301"/>
      <c r="T117" s="306"/>
      <c r="U117" s="302"/>
      <c r="V117" s="302"/>
    </row>
    <row r="118" spans="1:22" ht="15.75" customHeight="1">
      <c r="A118" s="781"/>
      <c r="B118" s="1016" t="s">
        <v>500</v>
      </c>
      <c r="C118" s="1017" t="s">
        <v>501</v>
      </c>
      <c r="D118" s="1018"/>
      <c r="E118" s="1018"/>
      <c r="F118" s="1019">
        <f>123000+2000</f>
        <v>125000</v>
      </c>
      <c r="G118" s="1019">
        <v>25000</v>
      </c>
      <c r="H118" s="1020">
        <f>F118/$F$120</f>
        <v>0.05</v>
      </c>
      <c r="I118" s="656" t="e">
        <f t="shared" si="0"/>
        <v>#DIV/0!</v>
      </c>
      <c r="J118" s="290"/>
      <c r="K118" s="305"/>
      <c r="O118" s="777"/>
      <c r="P118" s="301"/>
      <c r="Q118" s="301"/>
      <c r="R118" s="301"/>
      <c r="S118" s="301"/>
      <c r="T118" s="306"/>
      <c r="U118" s="302"/>
      <c r="V118" s="302"/>
    </row>
    <row r="119" spans="1:22" ht="9" customHeight="1">
      <c r="A119" s="781"/>
      <c r="B119" s="1016"/>
      <c r="C119" s="1019"/>
      <c r="D119" s="1018"/>
      <c r="E119" s="1018"/>
      <c r="F119" s="1019"/>
      <c r="G119" s="1019">
        <v>25000</v>
      </c>
      <c r="H119" s="1021"/>
      <c r="I119" s="656" t="e">
        <f t="shared" si="0"/>
        <v>#DIV/0!</v>
      </c>
      <c r="J119" s="290"/>
      <c r="K119" s="305"/>
      <c r="O119" s="777"/>
      <c r="P119" s="301"/>
      <c r="Q119" s="301"/>
      <c r="R119" s="301"/>
      <c r="S119" s="301"/>
      <c r="T119" s="306"/>
      <c r="U119" s="302"/>
      <c r="V119" s="302"/>
    </row>
    <row r="120" spans="1:22" ht="15.75" customHeight="1" thickBot="1">
      <c r="A120" s="781"/>
      <c r="B120" s="1016" t="s">
        <v>497</v>
      </c>
      <c r="C120" s="1022"/>
      <c r="D120" s="1023"/>
      <c r="E120" s="1023"/>
      <c r="F120" s="1098">
        <f>SUM(F116:F119)</f>
        <v>2500000</v>
      </c>
      <c r="G120" s="1022">
        <f>SUM(G116:G119)</f>
        <v>200000</v>
      </c>
      <c r="H120" s="1099">
        <v>1</v>
      </c>
      <c r="I120" s="655">
        <v>1</v>
      </c>
      <c r="J120" s="290"/>
      <c r="K120" s="305"/>
      <c r="O120" s="777"/>
      <c r="P120" s="301"/>
      <c r="Q120" s="301"/>
      <c r="R120" s="301"/>
      <c r="S120" s="301"/>
      <c r="T120" s="306"/>
      <c r="U120" s="302"/>
      <c r="V120" s="302"/>
    </row>
    <row r="121" spans="1:22" ht="15.75" customHeight="1" thickTop="1">
      <c r="A121" s="781"/>
      <c r="B121" s="1016"/>
      <c r="C121" s="1022"/>
      <c r="D121" s="1023"/>
      <c r="E121" s="1023"/>
      <c r="F121" s="1022"/>
      <c r="G121" s="1022"/>
      <c r="H121" s="1021"/>
      <c r="I121" s="655"/>
      <c r="J121" s="290"/>
      <c r="K121" s="305"/>
      <c r="O121" s="777"/>
      <c r="P121" s="301"/>
      <c r="Q121" s="301"/>
      <c r="R121" s="301"/>
      <c r="S121" s="301"/>
      <c r="T121" s="306"/>
      <c r="U121" s="302"/>
      <c r="V121" s="302"/>
    </row>
    <row r="122" spans="1:22" ht="15.75" customHeight="1">
      <c r="A122" s="779">
        <f>A103+1</f>
        <v>14</v>
      </c>
      <c r="B122" s="774" t="s">
        <v>253</v>
      </c>
      <c r="C122" s="774"/>
      <c r="D122" s="297"/>
      <c r="E122" s="297"/>
      <c r="F122" s="302"/>
      <c r="G122" s="297"/>
      <c r="H122" s="297"/>
      <c r="I122" s="290"/>
      <c r="J122" s="290"/>
      <c r="K122" s="305"/>
      <c r="O122" s="301"/>
      <c r="P122" s="301"/>
      <c r="Q122" s="301"/>
      <c r="R122" s="301"/>
      <c r="S122" s="301"/>
      <c r="T122" s="302"/>
      <c r="U122" s="302"/>
      <c r="V122" s="302"/>
    </row>
    <row r="123" spans="1:22" ht="12" customHeight="1">
      <c r="A123" s="781"/>
      <c r="B123" s="290"/>
      <c r="C123" s="290"/>
      <c r="D123" s="297"/>
      <c r="E123" s="297"/>
      <c r="F123" s="302"/>
      <c r="G123" s="297"/>
      <c r="H123" s="297"/>
      <c r="I123" s="290"/>
      <c r="J123" s="290"/>
      <c r="K123" s="305"/>
      <c r="O123" s="301"/>
      <c r="P123" s="301"/>
      <c r="Q123" s="301"/>
      <c r="R123" s="301"/>
      <c r="S123" s="301"/>
      <c r="T123" s="302"/>
      <c r="U123" s="302"/>
      <c r="V123" s="302"/>
    </row>
    <row r="124" spans="1:22" ht="15.75" customHeight="1">
      <c r="A124" s="781"/>
      <c r="B124" s="297" t="s">
        <v>260</v>
      </c>
      <c r="C124" s="290"/>
      <c r="D124" s="297"/>
      <c r="E124" s="297"/>
      <c r="F124" s="306">
        <f>+H129</f>
        <v>17194225.400000013</v>
      </c>
      <c r="G124" s="297"/>
      <c r="H124" s="317">
        <v>17067008.5</v>
      </c>
      <c r="I124" s="290"/>
      <c r="J124" s="290"/>
      <c r="K124" s="305"/>
      <c r="O124" s="301"/>
      <c r="P124" s="301"/>
      <c r="Q124" s="301"/>
      <c r="R124" s="301"/>
      <c r="S124" s="301"/>
      <c r="T124" s="302"/>
      <c r="U124" s="302"/>
      <c r="V124" s="302"/>
    </row>
    <row r="125" spans="1:22" ht="15.75" customHeight="1">
      <c r="A125" s="781"/>
      <c r="B125" s="297" t="s">
        <v>11</v>
      </c>
      <c r="C125" s="297"/>
      <c r="D125" s="783"/>
      <c r="E125" s="783"/>
      <c r="F125" s="306">
        <f>-Trial!H35</f>
        <v>-2500000</v>
      </c>
      <c r="G125" s="297"/>
      <c r="H125" s="317">
        <v>0</v>
      </c>
      <c r="I125" s="290"/>
      <c r="J125" s="290"/>
      <c r="K125" s="305"/>
      <c r="O125" s="301"/>
      <c r="P125" s="301"/>
      <c r="Q125" s="301"/>
      <c r="R125" s="301"/>
      <c r="S125" s="301"/>
      <c r="T125" s="302"/>
      <c r="U125" s="302"/>
      <c r="V125" s="302"/>
    </row>
    <row r="126" spans="1:22" ht="15.75" customHeight="1">
      <c r="A126" s="781"/>
      <c r="B126" s="297" t="s">
        <v>748</v>
      </c>
      <c r="C126" s="297"/>
      <c r="E126" s="783">
        <f>A122+0.1</f>
        <v>14.1</v>
      </c>
      <c r="F126" s="306">
        <f>Trial!F38</f>
        <v>371348.99999999814</v>
      </c>
      <c r="G126" s="297"/>
      <c r="H126" s="317">
        <v>320710</v>
      </c>
      <c r="I126" s="290"/>
      <c r="J126" s="290"/>
      <c r="K126" s="305"/>
      <c r="O126" s="301"/>
      <c r="P126" s="301"/>
      <c r="Q126" s="301"/>
      <c r="R126" s="301"/>
      <c r="S126" s="301"/>
      <c r="T126" s="302"/>
      <c r="U126" s="302"/>
      <c r="V126" s="302"/>
    </row>
    <row r="127" spans="1:22" ht="15.75" customHeight="1">
      <c r="A127" s="781"/>
      <c r="B127" s="297" t="s">
        <v>717</v>
      </c>
      <c r="C127" s="297"/>
      <c r="E127" s="779">
        <f>A74</f>
        <v>11</v>
      </c>
      <c r="F127" s="316">
        <f>Notes!M83+193494</f>
        <v>359198.28571428545</v>
      </c>
      <c r="G127" s="297"/>
      <c r="H127" s="317">
        <v>-193494.09999998499</v>
      </c>
      <c r="I127" s="290"/>
      <c r="J127" s="290"/>
      <c r="K127" s="305"/>
      <c r="O127" s="301"/>
      <c r="P127" s="301"/>
      <c r="Q127" s="301"/>
      <c r="R127" s="301"/>
      <c r="S127" s="301"/>
      <c r="T127" s="302"/>
      <c r="U127" s="302"/>
      <c r="V127" s="302"/>
    </row>
    <row r="128" spans="1:22" ht="9.75" customHeight="1">
      <c r="A128" s="781"/>
      <c r="B128" s="297"/>
      <c r="C128" s="297"/>
      <c r="E128" s="290"/>
      <c r="F128" s="306"/>
      <c r="G128" s="297"/>
      <c r="H128" s="307"/>
      <c r="I128" s="290"/>
      <c r="J128" s="290"/>
      <c r="K128" s="305"/>
      <c r="O128" s="301"/>
      <c r="P128" s="301"/>
      <c r="Q128" s="301"/>
      <c r="R128" s="301"/>
      <c r="S128" s="301"/>
      <c r="T128" s="302"/>
      <c r="U128" s="302"/>
      <c r="V128" s="302"/>
    </row>
    <row r="129" spans="1:22" ht="15.75" customHeight="1" thickBot="1">
      <c r="A129" s="781"/>
      <c r="B129" s="290"/>
      <c r="C129" s="290"/>
      <c r="D129" s="297"/>
      <c r="E129" s="297"/>
      <c r="F129" s="299">
        <f>SUM(F124:F128)</f>
        <v>15424772.685714297</v>
      </c>
      <c r="G129" s="297"/>
      <c r="H129" s="319">
        <f>SUM(H124:H128)+1</f>
        <v>17194225.400000013</v>
      </c>
      <c r="I129" s="290"/>
      <c r="J129" s="290"/>
      <c r="K129" s="305"/>
      <c r="O129" s="301"/>
      <c r="P129" s="301"/>
      <c r="Q129" s="301"/>
      <c r="R129" s="301"/>
      <c r="S129" s="301"/>
      <c r="T129" s="302"/>
      <c r="U129" s="302"/>
      <c r="V129" s="302"/>
    </row>
    <row r="130" spans="1:22" ht="15.75" customHeight="1" thickTop="1">
      <c r="A130" s="515"/>
      <c r="B130" s="308"/>
      <c r="C130" s="308"/>
      <c r="D130" s="308"/>
      <c r="E130" s="308"/>
      <c r="F130" s="308"/>
      <c r="G130" s="308"/>
      <c r="H130" s="308"/>
      <c r="I130" s="290"/>
      <c r="J130" s="290"/>
      <c r="K130" s="305"/>
      <c r="O130" s="301"/>
      <c r="P130" s="301"/>
      <c r="Q130" s="301"/>
      <c r="R130" s="301"/>
      <c r="S130" s="301"/>
      <c r="T130" s="302"/>
      <c r="U130" s="302"/>
      <c r="V130" s="302"/>
    </row>
    <row r="131" spans="1:22" ht="15.75" customHeight="1">
      <c r="A131" s="783">
        <f>E126</f>
        <v>14.1</v>
      </c>
      <c r="B131" s="1226" t="s">
        <v>730</v>
      </c>
      <c r="C131" s="1226"/>
      <c r="D131" s="1226"/>
      <c r="E131" s="1226"/>
      <c r="F131" s="1226"/>
      <c r="G131" s="1226"/>
      <c r="H131" s="1226"/>
      <c r="I131" s="290"/>
      <c r="J131" s="290"/>
      <c r="K131" s="305"/>
      <c r="L131" s="285">
        <v>17.64</v>
      </c>
      <c r="O131" s="301"/>
      <c r="P131" s="301"/>
      <c r="Q131" s="301"/>
      <c r="R131" s="301"/>
      <c r="S131" s="301"/>
      <c r="T131" s="302"/>
      <c r="U131" s="302"/>
      <c r="V131" s="302"/>
    </row>
    <row r="132" spans="1:22" ht="15.75" customHeight="1">
      <c r="A132" s="515"/>
      <c r="B132" s="1226"/>
      <c r="C132" s="1226"/>
      <c r="D132" s="1226"/>
      <c r="E132" s="1226"/>
      <c r="F132" s="1226"/>
      <c r="G132" s="1226"/>
      <c r="H132" s="1226"/>
      <c r="I132" s="290"/>
      <c r="J132" s="290"/>
      <c r="K132" s="305"/>
      <c r="L132" s="285">
        <v>18.079999999999998</v>
      </c>
      <c r="O132" s="301"/>
      <c r="P132" s="301"/>
      <c r="Q132" s="301"/>
      <c r="R132" s="301"/>
      <c r="S132" s="301"/>
      <c r="T132" s="302"/>
      <c r="U132" s="302"/>
      <c r="V132" s="302"/>
    </row>
    <row r="133" spans="1:22" ht="15.75" customHeight="1">
      <c r="A133" s="515"/>
      <c r="B133" s="1226"/>
      <c r="C133" s="1226"/>
      <c r="D133" s="1226"/>
      <c r="E133" s="1226"/>
      <c r="F133" s="1226"/>
      <c r="G133" s="1226"/>
      <c r="H133" s="1226"/>
      <c r="I133" s="290"/>
      <c r="J133" s="290"/>
      <c r="K133" s="305"/>
      <c r="L133" s="285">
        <f>L132-L131</f>
        <v>0.43999999999999773</v>
      </c>
      <c r="O133" s="301"/>
      <c r="P133" s="301"/>
      <c r="Q133" s="301"/>
      <c r="R133" s="301"/>
      <c r="S133" s="301"/>
      <c r="T133" s="302"/>
      <c r="U133" s="302"/>
      <c r="V133" s="302"/>
    </row>
    <row r="134" spans="1:22" ht="15.75" customHeight="1" thickBot="1">
      <c r="A134" s="779">
        <f>A122+1</f>
        <v>15</v>
      </c>
      <c r="B134" s="774" t="s">
        <v>255</v>
      </c>
      <c r="C134" s="774"/>
      <c r="D134" s="297"/>
      <c r="E134" s="297"/>
      <c r="F134" s="1008">
        <f>Trial!I44</f>
        <v>13261699</v>
      </c>
      <c r="G134" s="302"/>
      <c r="H134" s="309">
        <v>13261699</v>
      </c>
      <c r="I134" s="290"/>
      <c r="J134" s="290"/>
      <c r="K134" s="305"/>
      <c r="O134" s="301"/>
      <c r="P134" s="777"/>
      <c r="Q134" s="310"/>
      <c r="R134" s="310"/>
      <c r="S134" s="301"/>
      <c r="T134" s="306"/>
      <c r="U134" s="302"/>
      <c r="V134" s="302"/>
    </row>
    <row r="135" spans="1:22" ht="15.75" customHeight="1" thickTop="1">
      <c r="A135" s="781"/>
      <c r="B135" s="297"/>
      <c r="C135" s="297"/>
      <c r="D135" s="297"/>
      <c r="E135" s="297"/>
      <c r="F135" s="297"/>
      <c r="G135" s="297"/>
      <c r="H135" s="297"/>
      <c r="I135" s="290"/>
      <c r="J135" s="290"/>
      <c r="K135" s="305"/>
      <c r="O135" s="297"/>
    </row>
    <row r="136" spans="1:22" ht="15.75" customHeight="1">
      <c r="A136" s="274"/>
      <c r="B136" s="1225" t="s">
        <v>358</v>
      </c>
      <c r="C136" s="1225"/>
      <c r="D136" s="1225"/>
      <c r="E136" s="1225"/>
      <c r="F136" s="1225"/>
      <c r="G136" s="1225"/>
      <c r="H136" s="1225"/>
      <c r="I136" s="278"/>
      <c r="J136" s="278"/>
      <c r="K136" s="305" t="s">
        <v>259</v>
      </c>
      <c r="O136" s="297"/>
    </row>
    <row r="137" spans="1:22" ht="15.75" customHeight="1">
      <c r="A137" s="274"/>
      <c r="B137" s="1225"/>
      <c r="C137" s="1225"/>
      <c r="D137" s="1225"/>
      <c r="E137" s="1225"/>
      <c r="F137" s="1225"/>
      <c r="G137" s="1225"/>
      <c r="H137" s="1225"/>
      <c r="I137" s="278"/>
      <c r="J137" s="278"/>
      <c r="K137" s="305"/>
      <c r="O137" s="297"/>
    </row>
    <row r="138" spans="1:22" ht="15.75" customHeight="1">
      <c r="A138" s="274"/>
      <c r="B138" s="1225"/>
      <c r="C138" s="1225"/>
      <c r="D138" s="1225"/>
      <c r="E138" s="1225"/>
      <c r="F138" s="1225"/>
      <c r="G138" s="1225"/>
      <c r="H138" s="1225"/>
      <c r="I138" s="278"/>
      <c r="J138" s="278"/>
      <c r="K138" s="305"/>
      <c r="O138" s="297"/>
    </row>
    <row r="139" spans="1:22" ht="15.75" customHeight="1">
      <c r="A139" s="274"/>
      <c r="B139" s="1043"/>
      <c r="C139" s="1043"/>
      <c r="D139" s="1043"/>
      <c r="E139" s="1043"/>
      <c r="F139" s="1043"/>
      <c r="G139" s="1043"/>
      <c r="H139" s="1043"/>
      <c r="I139" s="1045"/>
      <c r="J139" s="1045"/>
      <c r="K139" s="305"/>
      <c r="O139" s="297"/>
    </row>
    <row r="140" spans="1:22" ht="15.75" customHeight="1">
      <c r="A140" s="789">
        <f>A134+1</f>
        <v>16</v>
      </c>
      <c r="B140" s="774" t="s">
        <v>290</v>
      </c>
      <c r="C140" s="774"/>
      <c r="D140" s="762"/>
      <c r="E140" s="1044"/>
      <c r="F140" s="495"/>
      <c r="G140" s="762"/>
      <c r="H140" s="282"/>
      <c r="I140" s="278"/>
      <c r="J140" s="278"/>
      <c r="K140" s="305"/>
      <c r="O140" s="297"/>
    </row>
    <row r="141" spans="1:22" ht="15.75" customHeight="1">
      <c r="A141" s="789"/>
      <c r="B141" s="774"/>
      <c r="C141" s="774"/>
      <c r="D141" s="762"/>
      <c r="E141" s="1044"/>
      <c r="F141" s="495"/>
      <c r="G141" s="762"/>
      <c r="H141" s="282"/>
      <c r="I141" s="278"/>
      <c r="J141" s="278"/>
      <c r="K141" s="305"/>
      <c r="O141" s="297"/>
    </row>
    <row r="142" spans="1:22" ht="15.75" customHeight="1">
      <c r="A142" s="789"/>
      <c r="B142" s="329" t="s">
        <v>375</v>
      </c>
      <c r="C142" s="329"/>
      <c r="D142" s="762"/>
      <c r="E142" s="1044"/>
      <c r="F142" s="495"/>
      <c r="G142" s="762"/>
      <c r="H142" s="282"/>
      <c r="I142" s="278"/>
      <c r="J142" s="278"/>
      <c r="K142" s="305"/>
      <c r="O142" s="297"/>
    </row>
    <row r="143" spans="1:22" ht="15.75" customHeight="1" thickBot="1">
      <c r="A143" s="789"/>
      <c r="B143" s="778" t="s">
        <v>771</v>
      </c>
      <c r="C143" s="778"/>
      <c r="E143" s="783">
        <f>+A140+0.1</f>
        <v>16.100000000000001</v>
      </c>
      <c r="F143" s="275">
        <f>DTA!E32</f>
        <v>-29998.093470241409</v>
      </c>
      <c r="G143" s="762"/>
      <c r="H143" s="276">
        <v>15270</v>
      </c>
      <c r="I143" s="278"/>
      <c r="J143" s="278"/>
      <c r="K143" s="305"/>
      <c r="O143" s="297"/>
    </row>
    <row r="144" spans="1:22" ht="15.75" customHeight="1" thickTop="1">
      <c r="A144" s="789"/>
      <c r="B144" s="778"/>
      <c r="C144" s="778"/>
      <c r="E144" s="762"/>
      <c r="F144" s="495"/>
      <c r="G144" s="762"/>
      <c r="H144" s="282"/>
      <c r="I144" s="278"/>
      <c r="J144" s="278"/>
      <c r="K144" s="305"/>
      <c r="O144" s="297"/>
    </row>
    <row r="145" spans="1:18" ht="18" customHeight="1">
      <c r="A145" s="790">
        <f>E143</f>
        <v>16.100000000000001</v>
      </c>
      <c r="B145" s="778" t="s">
        <v>260</v>
      </c>
      <c r="C145" s="737"/>
      <c r="E145" s="738"/>
      <c r="F145" s="740">
        <f>+H148</f>
        <v>15270.327999999998</v>
      </c>
      <c r="G145" s="297"/>
      <c r="H145" s="282">
        <v>15867.327999999998</v>
      </c>
      <c r="I145" s="791" t="s">
        <v>598</v>
      </c>
      <c r="J145" s="278"/>
      <c r="K145" s="305"/>
      <c r="O145" s="297"/>
      <c r="Q145" s="948"/>
      <c r="R145" s="282"/>
    </row>
    <row r="146" spans="1:18" ht="15.75" customHeight="1">
      <c r="A146" s="789"/>
      <c r="B146" s="778" t="s">
        <v>602</v>
      </c>
      <c r="C146" s="737"/>
      <c r="E146" s="739"/>
      <c r="F146" s="495">
        <v>-45268.093470241409</v>
      </c>
      <c r="G146" s="741"/>
      <c r="H146" s="282">
        <v>-597</v>
      </c>
      <c r="I146" s="792"/>
      <c r="J146" s="278"/>
      <c r="K146" s="305"/>
      <c r="O146" s="297"/>
      <c r="Q146" s="948"/>
      <c r="R146" s="282"/>
    </row>
    <row r="147" spans="1:18" ht="15.75" customHeight="1">
      <c r="A147" s="789"/>
      <c r="B147" s="778"/>
      <c r="C147" s="737"/>
      <c r="E147" s="495"/>
      <c r="F147" s="742"/>
      <c r="G147" s="743"/>
      <c r="H147" s="282"/>
      <c r="I147" s="758" t="e">
        <f>#REF!</f>
        <v>#REF!</v>
      </c>
      <c r="J147" s="278"/>
      <c r="K147" s="305"/>
      <c r="O147" s="297"/>
      <c r="P147" s="495"/>
      <c r="Q147" s="948"/>
      <c r="R147" s="282"/>
    </row>
    <row r="148" spans="1:18" ht="15.75" customHeight="1" thickBot="1">
      <c r="A148" s="274"/>
      <c r="B148" s="762" t="s">
        <v>603</v>
      </c>
      <c r="C148" s="737"/>
      <c r="E148" s="297"/>
      <c r="F148" s="280">
        <f>SUM(F145:F147)</f>
        <v>-29997.765470241411</v>
      </c>
      <c r="G148" s="966"/>
      <c r="H148" s="281">
        <f>SUM(H145:H147)</f>
        <v>15270.327999999998</v>
      </c>
      <c r="I148" s="758"/>
      <c r="J148" s="278"/>
      <c r="K148" s="305"/>
      <c r="L148" s="285">
        <f>F148-F143</f>
        <v>0.3279999999977008</v>
      </c>
      <c r="M148" s="284" t="s">
        <v>7</v>
      </c>
      <c r="O148" s="297"/>
      <c r="P148" s="495"/>
      <c r="Q148" s="948"/>
      <c r="R148" s="282"/>
    </row>
    <row r="149" spans="1:18" ht="15.75" customHeight="1" thickTop="1">
      <c r="A149" s="274"/>
      <c r="B149" s="762"/>
      <c r="C149" s="762"/>
      <c r="E149" s="762"/>
      <c r="F149" s="495"/>
      <c r="G149" s="762"/>
      <c r="H149" s="282"/>
      <c r="I149" s="278"/>
      <c r="J149" s="278"/>
      <c r="K149" s="305"/>
      <c r="L149" s="306">
        <f>SUM(Trial!O43:O112)</f>
        <v>-0.10000002384185791</v>
      </c>
      <c r="O149" s="297"/>
    </row>
    <row r="150" spans="1:18" ht="15.75" customHeight="1">
      <c r="A150" s="779">
        <f>A140+1</f>
        <v>17</v>
      </c>
      <c r="B150" s="774" t="s">
        <v>63</v>
      </c>
      <c r="C150" s="774"/>
      <c r="E150" s="297"/>
      <c r="F150" s="302"/>
      <c r="G150" s="302"/>
      <c r="H150" s="302"/>
      <c r="I150" s="290"/>
      <c r="J150" s="290"/>
      <c r="K150" s="305"/>
    </row>
    <row r="151" spans="1:18" ht="15.75" customHeight="1">
      <c r="A151" s="779"/>
      <c r="B151" s="774"/>
      <c r="C151" s="774"/>
      <c r="E151" s="297"/>
      <c r="F151" s="302"/>
      <c r="G151" s="302"/>
      <c r="H151" s="302"/>
      <c r="I151" s="290"/>
      <c r="J151" s="290"/>
      <c r="K151" s="305"/>
    </row>
    <row r="152" spans="1:18" ht="15.75" customHeight="1">
      <c r="A152" s="781"/>
      <c r="B152" s="301" t="s">
        <v>2</v>
      </c>
      <c r="C152" s="301"/>
      <c r="E152" s="783">
        <f>+A150+0.1</f>
        <v>17.100000000000001</v>
      </c>
      <c r="F152" s="306">
        <f>SUM(Trial!I46:I115)</f>
        <v>54133654.680000059</v>
      </c>
      <c r="G152" s="302"/>
      <c r="H152" s="302">
        <v>24948899.630000051</v>
      </c>
      <c r="I152" s="290"/>
      <c r="J152" s="290"/>
      <c r="K152" s="305"/>
      <c r="L152" s="285">
        <v>53132653</v>
      </c>
      <c r="M152" s="296">
        <f>F152-L152</f>
        <v>1001001.6800000593</v>
      </c>
      <c r="N152" s="959"/>
    </row>
    <row r="153" spans="1:18" ht="15.75" customHeight="1">
      <c r="A153" s="781"/>
      <c r="B153" s="297" t="s">
        <v>69</v>
      </c>
      <c r="C153" s="297"/>
      <c r="E153" s="783">
        <f>+E152+0.1</f>
        <v>17.200000000000003</v>
      </c>
      <c r="F153" s="306">
        <f>F165</f>
        <v>1755439.79</v>
      </c>
      <c r="G153" s="297"/>
      <c r="H153" s="749">
        <v>2237267.79</v>
      </c>
      <c r="I153" s="290"/>
      <c r="J153" s="290"/>
      <c r="K153" s="305"/>
      <c r="M153" s="296"/>
      <c r="N153" s="749"/>
    </row>
    <row r="154" spans="1:18" ht="15.75" customHeight="1">
      <c r="A154" s="781"/>
      <c r="B154" s="297" t="s">
        <v>604</v>
      </c>
      <c r="C154" s="297"/>
      <c r="D154" s="783"/>
      <c r="E154" s="783"/>
      <c r="F154" s="306">
        <f>+Trial!I118+Trial!I117</f>
        <v>0</v>
      </c>
      <c r="G154" s="297"/>
      <c r="H154" s="749">
        <v>77146.400000000023</v>
      </c>
      <c r="I154" s="290"/>
      <c r="J154" s="290"/>
      <c r="K154" s="305"/>
      <c r="M154" s="296"/>
      <c r="N154" s="749"/>
    </row>
    <row r="155" spans="1:18" ht="15.75" customHeight="1">
      <c r="A155" s="781"/>
      <c r="B155" s="297"/>
      <c r="C155" s="297"/>
      <c r="D155" s="297"/>
      <c r="E155" s="297"/>
      <c r="F155" s="311"/>
      <c r="G155" s="297"/>
      <c r="H155" s="312"/>
      <c r="I155" s="290"/>
      <c r="J155" s="290"/>
      <c r="K155" s="305"/>
      <c r="M155" s="296"/>
      <c r="N155" s="749"/>
    </row>
    <row r="156" spans="1:18" ht="15.75" customHeight="1" thickBot="1">
      <c r="A156" s="781"/>
      <c r="B156" s="297"/>
      <c r="C156" s="297"/>
      <c r="D156" s="297"/>
      <c r="E156" s="297"/>
      <c r="F156" s="303">
        <f>SUM(F152:F155)</f>
        <v>55889094.470000058</v>
      </c>
      <c r="G156" s="297"/>
      <c r="H156" s="313">
        <f>SUM(H152:H155)</f>
        <v>27263313.820000049</v>
      </c>
      <c r="I156" s="290"/>
      <c r="J156" s="290"/>
      <c r="K156" s="305"/>
      <c r="M156" s="296"/>
      <c r="N156" s="749"/>
    </row>
    <row r="157" spans="1:18" ht="16.5" thickTop="1">
      <c r="A157" s="781"/>
      <c r="B157" s="297"/>
      <c r="C157" s="297"/>
      <c r="D157" s="297"/>
      <c r="E157" s="297"/>
      <c r="F157" s="306"/>
      <c r="G157" s="297"/>
      <c r="H157" s="749"/>
      <c r="I157" s="290"/>
      <c r="J157" s="290"/>
      <c r="K157" s="305"/>
      <c r="M157" s="296"/>
      <c r="N157" s="749"/>
    </row>
    <row r="158" spans="1:18" ht="18.75">
      <c r="A158" s="783">
        <f>+E152</f>
        <v>17.100000000000001</v>
      </c>
      <c r="B158" s="1227" t="s">
        <v>699</v>
      </c>
      <c r="C158" s="1227"/>
      <c r="D158" s="1227"/>
      <c r="E158" s="1227"/>
      <c r="F158" s="1227"/>
      <c r="G158" s="1227"/>
      <c r="H158" s="1227"/>
      <c r="I158" s="793"/>
      <c r="J158" s="793"/>
      <c r="K158" s="750"/>
      <c r="L158" s="981">
        <f>53741+33953105+5433841+880697</f>
        <v>40321384</v>
      </c>
      <c r="M158" s="751"/>
      <c r="N158" s="960"/>
      <c r="O158" s="752"/>
    </row>
    <row r="159" spans="1:18">
      <c r="A159" s="781"/>
      <c r="B159" s="297"/>
      <c r="C159" s="297"/>
      <c r="D159" s="297"/>
      <c r="E159" s="297"/>
      <c r="F159" s="306"/>
      <c r="G159" s="297"/>
      <c r="H159" s="749"/>
      <c r="I159" s="290"/>
      <c r="J159" s="290"/>
      <c r="K159" s="305"/>
      <c r="M159" s="296"/>
      <c r="N159" s="749"/>
    </row>
    <row r="160" spans="1:18" ht="15.75" customHeight="1">
      <c r="A160" s="783">
        <f>+E153</f>
        <v>17.200000000000003</v>
      </c>
      <c r="B160" s="774" t="s">
        <v>68</v>
      </c>
      <c r="C160" s="774"/>
      <c r="D160" s="297"/>
      <c r="E160" s="297"/>
      <c r="F160" s="306"/>
      <c r="G160" s="302"/>
      <c r="H160" s="302"/>
      <c r="I160" s="290"/>
      <c r="J160" s="290"/>
      <c r="K160" s="305"/>
    </row>
    <row r="161" spans="1:14">
      <c r="A161" s="515"/>
      <c r="B161" s="774"/>
      <c r="C161" s="774"/>
      <c r="D161" s="297"/>
      <c r="E161" s="297"/>
      <c r="F161" s="306"/>
      <c r="G161" s="302"/>
      <c r="H161" s="302"/>
      <c r="I161" s="290"/>
      <c r="J161" s="290"/>
      <c r="K161" s="305"/>
    </row>
    <row r="162" spans="1:14" ht="15.75" customHeight="1">
      <c r="A162" s="781"/>
      <c r="B162" s="301" t="s">
        <v>8</v>
      </c>
      <c r="C162" s="301"/>
      <c r="D162" s="297"/>
      <c r="E162" s="297"/>
      <c r="F162" s="306">
        <f>Trial!I123</f>
        <v>100000</v>
      </c>
      <c r="G162" s="302"/>
      <c r="H162" s="302">
        <v>100000</v>
      </c>
      <c r="I162" s="290"/>
      <c r="J162" s="290"/>
      <c r="K162" s="305"/>
      <c r="L162" s="296">
        <v>69165060</v>
      </c>
      <c r="N162" s="749"/>
    </row>
    <row r="163" spans="1:14" ht="15.75" customHeight="1">
      <c r="A163" s="781"/>
      <c r="B163" s="301" t="s">
        <v>20</v>
      </c>
      <c r="C163" s="301"/>
      <c r="D163" s="297"/>
      <c r="E163" s="297"/>
      <c r="F163" s="306">
        <f>Trial!I122</f>
        <v>1655439.79</v>
      </c>
      <c r="G163" s="302"/>
      <c r="H163" s="302">
        <v>2137267.79</v>
      </c>
      <c r="I163" s="290"/>
      <c r="J163" s="290"/>
      <c r="K163" s="305"/>
      <c r="L163" s="279">
        <v>-13261699</v>
      </c>
    </row>
    <row r="164" spans="1:14" ht="9.75" customHeight="1">
      <c r="A164" s="781"/>
      <c r="B164" s="301"/>
      <c r="C164" s="301"/>
      <c r="D164" s="297"/>
      <c r="E164" s="297"/>
      <c r="F164" s="306"/>
      <c r="G164" s="302"/>
      <c r="H164" s="302"/>
      <c r="I164" s="290"/>
      <c r="J164" s="290"/>
      <c r="K164" s="305"/>
      <c r="L164" s="279">
        <v>-15268</v>
      </c>
    </row>
    <row r="165" spans="1:14" ht="16.5" customHeight="1" thickBot="1">
      <c r="A165" s="781"/>
      <c r="B165" s="297"/>
      <c r="C165" s="297"/>
      <c r="D165" s="297"/>
      <c r="E165" s="297"/>
      <c r="F165" s="299">
        <f>SUM(F162:F163)</f>
        <v>1755439.79</v>
      </c>
      <c r="G165" s="302"/>
      <c r="H165" s="300">
        <f>SUM(H162:H163)</f>
        <v>2237267.79</v>
      </c>
      <c r="I165" s="290"/>
      <c r="J165" s="290"/>
      <c r="K165" s="305"/>
      <c r="L165" s="279">
        <v>-1755440</v>
      </c>
    </row>
    <row r="166" spans="1:14" ht="15.75" customHeight="1" thickTop="1">
      <c r="A166" s="789">
        <f>A150+1</f>
        <v>18</v>
      </c>
      <c r="B166" s="774" t="str">
        <f>UPPER(SOFP!A21)</f>
        <v>TAXATION-NET</v>
      </c>
      <c r="C166" s="774"/>
      <c r="D166" s="278"/>
      <c r="E166" s="1045"/>
      <c r="F166" s="286"/>
      <c r="G166" s="278"/>
      <c r="H166" s="287"/>
      <c r="I166" s="290"/>
      <c r="J166" s="290"/>
      <c r="K166" s="305"/>
      <c r="L166" s="279">
        <f>SUM(L162:L165)</f>
        <v>54132653</v>
      </c>
      <c r="M166" s="296">
        <f>F152-L166</f>
        <v>1001.6800000593066</v>
      </c>
    </row>
    <row r="167" spans="1:14" ht="15.75" customHeight="1">
      <c r="A167" s="274"/>
      <c r="B167" s="774"/>
      <c r="C167" s="774"/>
      <c r="D167" s="278"/>
      <c r="E167" s="1045"/>
      <c r="F167" s="286"/>
      <c r="G167" s="278"/>
      <c r="H167" s="287"/>
      <c r="I167" s="290"/>
      <c r="J167" s="290"/>
      <c r="K167" s="305"/>
      <c r="L167" s="279"/>
    </row>
    <row r="168" spans="1:14" ht="15.75" customHeight="1">
      <c r="A168" s="274"/>
      <c r="B168" s="301" t="s">
        <v>684</v>
      </c>
      <c r="C168" s="301"/>
      <c r="D168" s="278"/>
      <c r="E168" s="1045"/>
      <c r="F168" s="286">
        <f>H177</f>
        <v>-148533.75087586406</v>
      </c>
      <c r="G168" s="278"/>
      <c r="H168" s="287">
        <v>360199.90402413602</v>
      </c>
      <c r="I168" s="290"/>
      <c r="J168" s="290"/>
      <c r="K168" s="305"/>
      <c r="L168" s="279"/>
    </row>
    <row r="169" spans="1:14" ht="15.75" customHeight="1">
      <c r="A169" s="274"/>
      <c r="B169" s="301" t="s">
        <v>336</v>
      </c>
      <c r="C169" s="301"/>
      <c r="D169" s="278"/>
      <c r="E169" s="1045"/>
      <c r="F169" s="286">
        <f>-(Trial!H127+Trial!H129+Trial!H131+Trial!H134+Trial!H135+Trial!H136+Trial!H137+Trial!H138)</f>
        <v>-1981961</v>
      </c>
      <c r="G169" s="278"/>
      <c r="H169" s="287">
        <v>-790384.31</v>
      </c>
      <c r="I169" s="290"/>
      <c r="J169" s="290"/>
      <c r="K169" s="305"/>
      <c r="L169" s="279"/>
    </row>
    <row r="170" spans="1:14" ht="7.5" customHeight="1">
      <c r="A170" s="274"/>
      <c r="B170" s="301"/>
      <c r="C170" s="301"/>
      <c r="D170" s="278"/>
      <c r="E170" s="1045"/>
      <c r="F170" s="314"/>
      <c r="G170" s="278"/>
      <c r="H170" s="315"/>
      <c r="I170" s="290"/>
      <c r="J170" s="290"/>
      <c r="K170" s="305"/>
      <c r="L170" s="279"/>
    </row>
    <row r="171" spans="1:14" ht="15.75" customHeight="1">
      <c r="A171" s="274"/>
      <c r="B171" s="777"/>
      <c r="C171" s="777"/>
      <c r="D171" s="278"/>
      <c r="E171" s="1045"/>
      <c r="F171" s="286">
        <f>SUM(F168:F169)</f>
        <v>-2130494.7508758642</v>
      </c>
      <c r="G171" s="278"/>
      <c r="H171" s="287">
        <f>SUM(H168:H169)</f>
        <v>-430184.40597586404</v>
      </c>
      <c r="I171" s="290"/>
      <c r="J171" s="290"/>
      <c r="K171" s="305"/>
      <c r="L171" s="279"/>
    </row>
    <row r="172" spans="1:14" ht="15.75" customHeight="1">
      <c r="A172" s="274"/>
      <c r="B172" s="301" t="s">
        <v>337</v>
      </c>
      <c r="C172" s="301"/>
      <c r="D172" s="278"/>
      <c r="E172" s="1045"/>
      <c r="F172" s="286"/>
      <c r="G172" s="278"/>
      <c r="H172" s="287"/>
      <c r="I172" s="290"/>
      <c r="J172" s="290"/>
      <c r="K172" s="305"/>
      <c r="L172" s="279"/>
    </row>
    <row r="173" spans="1:14" ht="15.75" customHeight="1">
      <c r="A173" s="274"/>
      <c r="B173" s="794" t="s">
        <v>372</v>
      </c>
      <c r="C173" s="794"/>
      <c r="D173" s="278"/>
      <c r="E173" s="1045"/>
      <c r="F173" s="829">
        <f>Provision!I43</f>
        <v>827832.98914801993</v>
      </c>
      <c r="G173" s="278"/>
      <c r="H173" s="830">
        <v>288405</v>
      </c>
      <c r="I173" s="290"/>
      <c r="J173" s="290"/>
      <c r="K173" s="305"/>
      <c r="L173" s="279"/>
    </row>
    <row r="174" spans="1:14" ht="15.75" customHeight="1">
      <c r="A174" s="274"/>
      <c r="B174" s="795" t="s">
        <v>376</v>
      </c>
      <c r="C174" s="795"/>
      <c r="D174" s="278"/>
      <c r="E174" s="1045"/>
      <c r="F174" s="831">
        <f>Provision!I44</f>
        <v>12615</v>
      </c>
      <c r="G174" s="278"/>
      <c r="H174" s="832">
        <v>-6755.3449000000001</v>
      </c>
      <c r="I174" s="290"/>
      <c r="J174" s="290"/>
      <c r="K174" s="305"/>
      <c r="L174" s="279"/>
    </row>
    <row r="175" spans="1:14" ht="15.75" customHeight="1">
      <c r="A175" s="274"/>
      <c r="B175" s="297"/>
      <c r="C175" s="297"/>
      <c r="D175" s="278"/>
      <c r="E175" s="1045"/>
      <c r="F175" s="734">
        <f>SUM(F173:F174)</f>
        <v>840447.98914801993</v>
      </c>
      <c r="G175" s="278"/>
      <c r="H175" s="749">
        <f>SUM(H173:H174)</f>
        <v>281649.65509999997</v>
      </c>
      <c r="I175" s="290"/>
      <c r="J175" s="290"/>
      <c r="K175" s="305"/>
      <c r="M175" s="296"/>
      <c r="N175" s="749"/>
    </row>
    <row r="176" spans="1:14" ht="15.75" customHeight="1">
      <c r="A176" s="274"/>
      <c r="B176" s="301"/>
      <c r="C176" s="301"/>
      <c r="D176" s="278"/>
      <c r="E176" s="1045"/>
      <c r="F176" s="286"/>
      <c r="G176" s="278"/>
      <c r="H176" s="287"/>
      <c r="I176" s="290"/>
      <c r="J176" s="290"/>
      <c r="K176" s="305"/>
      <c r="M176" s="296"/>
      <c r="N176" s="749"/>
    </row>
    <row r="177" spans="1:15" ht="15.75" customHeight="1" thickBot="1">
      <c r="A177" s="768"/>
      <c r="B177" s="301" t="s">
        <v>593</v>
      </c>
      <c r="C177" s="301"/>
      <c r="D177" s="278"/>
      <c r="E177" s="1045"/>
      <c r="F177" s="288">
        <f>F171+F175</f>
        <v>-1290046.7617278444</v>
      </c>
      <c r="G177" s="278"/>
      <c r="H177" s="289">
        <f>H171+H175+1</f>
        <v>-148533.75087586406</v>
      </c>
      <c r="I177" s="290"/>
      <c r="J177" s="290"/>
      <c r="K177" s="305"/>
      <c r="M177" s="296"/>
      <c r="N177" s="749"/>
    </row>
    <row r="178" spans="1:15" ht="15.75" customHeight="1" thickTop="1">
      <c r="A178" s="1125"/>
      <c r="B178" s="301"/>
      <c r="C178" s="301"/>
      <c r="D178" s="1124"/>
      <c r="E178" s="1124"/>
      <c r="F178" s="286"/>
      <c r="G178" s="1124"/>
      <c r="H178" s="287"/>
      <c r="I178" s="290"/>
      <c r="J178" s="290"/>
      <c r="K178" s="305"/>
      <c r="M178" s="296"/>
      <c r="N178" s="749"/>
    </row>
    <row r="179" spans="1:15" ht="15.75" customHeight="1">
      <c r="A179" s="790">
        <f>A166+0.1</f>
        <v>18.100000000000001</v>
      </c>
      <c r="B179" s="1127" t="s">
        <v>753</v>
      </c>
      <c r="C179" s="301"/>
      <c r="D179" s="1124"/>
      <c r="E179" s="1124"/>
      <c r="F179" s="286"/>
      <c r="G179" s="1124"/>
      <c r="H179" s="287"/>
      <c r="I179" s="290"/>
      <c r="J179" s="290"/>
      <c r="K179" s="305"/>
      <c r="M179" s="296"/>
      <c r="N179" s="749"/>
    </row>
    <row r="180" spans="1:15" ht="15.75" customHeight="1">
      <c r="A180" s="1125"/>
      <c r="B180" s="1127"/>
      <c r="C180" s="1127"/>
      <c r="D180" s="1127"/>
      <c r="E180" s="1128"/>
      <c r="F180" s="1131" t="s">
        <v>40</v>
      </c>
      <c r="G180" s="1128"/>
      <c r="H180" s="1133" t="s">
        <v>40</v>
      </c>
      <c r="I180" s="1129"/>
      <c r="J180" s="1129"/>
      <c r="K180" s="1130"/>
      <c r="L180" s="1128"/>
      <c r="N180" s="1132"/>
    </row>
    <row r="181" spans="1:15" ht="15.75" customHeight="1">
      <c r="A181" s="1125"/>
      <c r="B181" s="1127" t="s">
        <v>754</v>
      </c>
      <c r="C181" s="1127"/>
      <c r="D181" s="1127"/>
      <c r="E181" s="1128"/>
      <c r="F181" s="1134">
        <v>25</v>
      </c>
      <c r="G181" s="1128"/>
      <c r="H181" s="1136">
        <v>25</v>
      </c>
      <c r="I181" s="1129"/>
      <c r="J181" s="1129"/>
      <c r="K181" s="1130"/>
      <c r="L181" s="1128"/>
      <c r="N181" s="1135"/>
    </row>
    <row r="182" spans="1:15" ht="15.75" customHeight="1">
      <c r="A182" s="1126"/>
      <c r="B182" s="1127"/>
      <c r="C182" s="1127"/>
      <c r="D182" s="1127"/>
      <c r="E182" s="1128"/>
      <c r="F182" s="1134"/>
      <c r="G182" s="1128"/>
      <c r="H182" s="1136"/>
      <c r="I182" s="1129"/>
      <c r="J182" s="1129"/>
      <c r="K182" s="1130"/>
      <c r="L182" s="1128"/>
      <c r="N182" s="1135"/>
    </row>
    <row r="183" spans="1:15" ht="15.75" customHeight="1">
      <c r="A183" s="1126"/>
      <c r="B183" s="1127" t="s">
        <v>760</v>
      </c>
      <c r="C183" s="1127"/>
      <c r="D183" s="1127"/>
      <c r="E183" s="1128"/>
      <c r="F183" s="1144">
        <f>F174/SOCI!D19</f>
        <v>4.5422988330001447E-3</v>
      </c>
      <c r="G183" s="1128"/>
      <c r="H183" s="1155">
        <f>H174/SOCI!F19</f>
        <v>-1.1952068583359794E-2</v>
      </c>
      <c r="I183" s="1129"/>
      <c r="J183" s="1129"/>
      <c r="K183" s="1130"/>
      <c r="L183" s="1128"/>
      <c r="N183" s="1137"/>
    </row>
    <row r="184" spans="1:15" ht="15.75" customHeight="1">
      <c r="A184" s="1126"/>
      <c r="B184" s="1127" t="s">
        <v>762</v>
      </c>
      <c r="C184" s="1127"/>
      <c r="D184" s="1127"/>
      <c r="E184" s="1128"/>
      <c r="F184" s="1148">
        <f>-F183+F186</f>
        <v>0.29807886012889989</v>
      </c>
      <c r="G184" s="1128"/>
      <c r="H184" s="1156">
        <f>-H183+H186</f>
        <v>0.51026800123615912</v>
      </c>
      <c r="I184" s="1129"/>
      <c r="J184" s="1129"/>
      <c r="K184" s="1130"/>
      <c r="L184" s="1128"/>
      <c r="N184" s="1137"/>
    </row>
    <row r="185" spans="1:15" ht="15.75" customHeight="1">
      <c r="A185" s="1126"/>
      <c r="B185" s="1127"/>
      <c r="C185" s="1127"/>
      <c r="D185" s="1127"/>
      <c r="E185" s="1128"/>
      <c r="F185" s="1145"/>
      <c r="G185" s="1128"/>
      <c r="H185" s="1157"/>
      <c r="I185" s="1129"/>
      <c r="J185" s="1129"/>
      <c r="K185" s="1130"/>
      <c r="L185" s="1128"/>
      <c r="N185" s="1137"/>
    </row>
    <row r="186" spans="1:15" ht="15.75" customHeight="1" thickBot="1">
      <c r="A186" s="1125"/>
      <c r="B186" s="1127" t="s">
        <v>761</v>
      </c>
      <c r="C186" s="1127"/>
      <c r="D186" s="1127"/>
      <c r="E186" s="1128"/>
      <c r="F186" s="1147">
        <f>(F259+F260)/SOCI!D19</f>
        <v>0.30262115896190006</v>
      </c>
      <c r="G186" s="1128"/>
      <c r="H186" s="1158">
        <f>(H259+H260)/SOCI!F19</f>
        <v>0.49831593265279928</v>
      </c>
      <c r="I186" s="1129"/>
      <c r="J186" s="1129"/>
      <c r="K186" s="1130"/>
      <c r="L186" s="1146">
        <f>F186-25</f>
        <v>-24.697378841038098</v>
      </c>
      <c r="N186" s="1137"/>
    </row>
    <row r="187" spans="1:15" ht="15.75" customHeight="1" thickTop="1">
      <c r="A187" s="1125"/>
      <c r="B187" s="301"/>
      <c r="C187" s="301"/>
      <c r="D187" s="1124"/>
      <c r="E187" s="1124"/>
      <c r="F187" s="286"/>
      <c r="G187" s="1124"/>
      <c r="H187" s="287"/>
      <c r="I187" s="290"/>
      <c r="J187" s="290"/>
      <c r="K187" s="305"/>
      <c r="M187" s="296"/>
      <c r="N187" s="749"/>
    </row>
    <row r="188" spans="1:15" ht="15.75" customHeight="1">
      <c r="A188" s="790">
        <f>A179+0.1</f>
        <v>18.200000000000003</v>
      </c>
      <c r="B188" s="1229" t="s">
        <v>755</v>
      </c>
      <c r="C188" s="1229"/>
      <c r="D188" s="1229"/>
      <c r="E188" s="1229"/>
      <c r="F188" s="1229"/>
      <c r="G188" s="1229"/>
      <c r="H188" s="1229"/>
      <c r="I188" s="1127"/>
      <c r="J188" s="1127"/>
      <c r="K188" s="1127"/>
      <c r="L188" s="1127"/>
      <c r="M188" s="1127"/>
      <c r="N188" s="1127"/>
      <c r="O188" s="1127"/>
    </row>
    <row r="189" spans="1:15" ht="15.75" customHeight="1">
      <c r="A189" s="1125"/>
      <c r="B189" s="1229"/>
      <c r="C189" s="1229"/>
      <c r="D189" s="1229"/>
      <c r="E189" s="1229"/>
      <c r="F189" s="1229"/>
      <c r="G189" s="1229"/>
      <c r="H189" s="1229"/>
      <c r="I189" s="1127"/>
      <c r="J189" s="1127"/>
      <c r="K189" s="1127"/>
      <c r="L189" s="1127"/>
      <c r="M189" s="1127"/>
      <c r="N189" s="1127"/>
      <c r="O189" s="1127"/>
    </row>
    <row r="190" spans="1:15">
      <c r="A190" s="768"/>
      <c r="B190" s="301"/>
      <c r="C190" s="301"/>
      <c r="D190" s="278"/>
      <c r="E190" s="1045"/>
      <c r="F190" s="286"/>
      <c r="G190" s="278"/>
      <c r="H190" s="287"/>
      <c r="I190" s="290"/>
      <c r="J190" s="290"/>
      <c r="K190" s="305"/>
    </row>
    <row r="191" spans="1:15" ht="15.75" customHeight="1">
      <c r="A191" s="779">
        <f>A166+1</f>
        <v>19</v>
      </c>
      <c r="B191" s="774" t="s">
        <v>76</v>
      </c>
      <c r="C191" s="774"/>
      <c r="D191" s="297"/>
      <c r="E191" s="297"/>
      <c r="F191" s="302"/>
      <c r="G191" s="297"/>
      <c r="H191" s="297"/>
      <c r="I191" s="290"/>
      <c r="J191" s="290"/>
      <c r="K191" s="305"/>
      <c r="L191" s="285" t="s">
        <v>685</v>
      </c>
      <c r="M191" s="279">
        <v>64128</v>
      </c>
      <c r="N191" s="317"/>
    </row>
    <row r="192" spans="1:15" ht="12" customHeight="1">
      <c r="A192" s="779"/>
      <c r="B192" s="297"/>
      <c r="C192" s="297"/>
      <c r="D192" s="297"/>
      <c r="E192" s="297"/>
      <c r="F192" s="302"/>
      <c r="G192" s="297"/>
      <c r="H192" s="297"/>
      <c r="I192" s="290"/>
      <c r="J192" s="290"/>
      <c r="K192" s="305"/>
      <c r="N192" s="317"/>
    </row>
    <row r="193" spans="1:20" ht="15.75" customHeight="1">
      <c r="A193" s="781"/>
      <c r="B193" s="329" t="s">
        <v>257</v>
      </c>
      <c r="C193" s="329"/>
      <c r="D193" s="297"/>
      <c r="E193" s="297"/>
      <c r="F193" s="297"/>
      <c r="G193" s="297"/>
      <c r="H193" s="297"/>
      <c r="I193" s="290"/>
      <c r="J193" s="290"/>
      <c r="K193" s="305"/>
      <c r="L193" s="285" t="s">
        <v>686</v>
      </c>
      <c r="M193" s="279">
        <v>62141</v>
      </c>
      <c r="N193" s="317"/>
    </row>
    <row r="194" spans="1:20" ht="15.75" customHeight="1">
      <c r="A194" s="781"/>
      <c r="B194" s="297" t="s">
        <v>740</v>
      </c>
      <c r="C194" s="297"/>
      <c r="D194" s="297"/>
      <c r="E194" s="297"/>
      <c r="F194" s="297"/>
      <c r="G194" s="297"/>
      <c r="H194" s="297"/>
      <c r="I194" s="290"/>
      <c r="J194" s="290"/>
      <c r="K194" s="305"/>
      <c r="L194" s="285" t="s">
        <v>687</v>
      </c>
      <c r="M194" s="279">
        <v>19797</v>
      </c>
      <c r="N194" s="317"/>
    </row>
    <row r="195" spans="1:20" ht="7.5" customHeight="1">
      <c r="A195" s="781"/>
      <c r="B195" s="297"/>
      <c r="C195" s="297"/>
      <c r="D195" s="297"/>
      <c r="E195" s="297"/>
      <c r="F195" s="297"/>
      <c r="G195" s="297"/>
      <c r="H195" s="297"/>
      <c r="I195" s="290"/>
      <c r="J195" s="290"/>
      <c r="K195" s="305"/>
      <c r="N195" s="317"/>
    </row>
    <row r="196" spans="1:20" ht="15.75" customHeight="1">
      <c r="A196" s="796"/>
      <c r="B196" s="329" t="s">
        <v>256</v>
      </c>
      <c r="C196" s="329"/>
      <c r="D196" s="297"/>
      <c r="E196" s="297"/>
      <c r="F196" s="297"/>
      <c r="G196" s="297"/>
      <c r="H196" s="297"/>
      <c r="I196" s="290"/>
      <c r="J196" s="290"/>
      <c r="K196" s="305"/>
      <c r="L196" s="285" t="s">
        <v>688</v>
      </c>
      <c r="M196" s="279">
        <v>35154</v>
      </c>
      <c r="N196" s="317"/>
      <c r="O196" s="984">
        <v>2693542</v>
      </c>
      <c r="P196" s="308"/>
      <c r="Q196" s="308"/>
      <c r="R196" s="308"/>
      <c r="S196" s="308"/>
      <c r="T196" s="308"/>
    </row>
    <row r="197" spans="1:20" ht="15.75" customHeight="1">
      <c r="A197" s="796"/>
      <c r="B197" s="1226" t="s">
        <v>599</v>
      </c>
      <c r="C197" s="1226"/>
      <c r="D197" s="1226"/>
      <c r="E197" s="1226"/>
      <c r="F197" s="1226"/>
      <c r="G197" s="1226"/>
      <c r="H197" s="1226"/>
      <c r="I197" s="1226"/>
      <c r="J197" s="290"/>
      <c r="K197" s="305"/>
      <c r="L197" s="285" t="s">
        <v>689</v>
      </c>
      <c r="M197" s="279">
        <v>22801</v>
      </c>
      <c r="N197" s="317"/>
      <c r="O197" s="984">
        <v>51060</v>
      </c>
      <c r="P197" s="308"/>
      <c r="Q197" s="308"/>
      <c r="R197" s="308"/>
      <c r="S197" s="308"/>
      <c r="T197" s="308"/>
    </row>
    <row r="198" spans="1:20" ht="15.75" customHeight="1">
      <c r="A198" s="796"/>
      <c r="B198" s="1226"/>
      <c r="C198" s="1226"/>
      <c r="D198" s="1226"/>
      <c r="E198" s="1226"/>
      <c r="F198" s="1226"/>
      <c r="G198" s="1226"/>
      <c r="H198" s="1226"/>
      <c r="I198" s="1226"/>
      <c r="J198" s="290"/>
      <c r="K198" s="305"/>
      <c r="L198" s="285" t="s">
        <v>690</v>
      </c>
      <c r="M198" s="279">
        <v>29278</v>
      </c>
      <c r="N198" s="317"/>
      <c r="O198" s="984"/>
      <c r="P198" s="308"/>
      <c r="Q198" s="308"/>
      <c r="R198" s="308"/>
      <c r="S198" s="308"/>
      <c r="T198" s="308"/>
    </row>
    <row r="199" spans="1:20" ht="15.75" customHeight="1">
      <c r="A199" s="796"/>
      <c r="B199" s="1226"/>
      <c r="C199" s="1226"/>
      <c r="D199" s="1226"/>
      <c r="E199" s="1226"/>
      <c r="F199" s="1226"/>
      <c r="G199" s="1226"/>
      <c r="H199" s="1226"/>
      <c r="I199" s="1226"/>
      <c r="J199" s="290"/>
      <c r="K199" s="305"/>
      <c r="L199" s="285" t="s">
        <v>691</v>
      </c>
      <c r="M199" s="279">
        <v>34112</v>
      </c>
      <c r="N199" s="317"/>
      <c r="O199" s="984"/>
      <c r="P199" s="308"/>
      <c r="Q199" s="308"/>
      <c r="R199" s="308"/>
      <c r="S199" s="308"/>
      <c r="T199" s="308"/>
    </row>
    <row r="200" spans="1:20" ht="15.75" customHeight="1">
      <c r="A200" s="796"/>
      <c r="B200" s="520"/>
      <c r="C200" s="520"/>
      <c r="D200" s="520"/>
      <c r="E200" s="520"/>
      <c r="F200" s="520"/>
      <c r="G200" s="520"/>
      <c r="H200" s="520"/>
      <c r="I200" s="290"/>
      <c r="J200" s="290"/>
      <c r="K200" s="305"/>
      <c r="L200" s="285" t="s">
        <v>692</v>
      </c>
      <c r="M200" s="279">
        <v>31496</v>
      </c>
      <c r="N200" s="317"/>
      <c r="O200" s="984"/>
      <c r="P200" s="308"/>
      <c r="Q200" s="308"/>
      <c r="R200" s="308"/>
      <c r="S200" s="308"/>
      <c r="T200" s="308"/>
    </row>
    <row r="201" spans="1:20" ht="15.75" customHeight="1">
      <c r="A201" s="779">
        <f>A191+1</f>
        <v>20</v>
      </c>
      <c r="B201" s="774" t="s">
        <v>57</v>
      </c>
      <c r="C201" s="774"/>
      <c r="D201" s="297"/>
      <c r="E201" s="297"/>
      <c r="F201" s="302"/>
      <c r="G201" s="297"/>
      <c r="H201" s="297"/>
      <c r="I201" s="290"/>
      <c r="J201" s="290"/>
      <c r="K201" s="305"/>
      <c r="L201" s="285" t="s">
        <v>693</v>
      </c>
      <c r="M201" s="279">
        <v>24279</v>
      </c>
      <c r="N201" s="317"/>
      <c r="O201" s="279"/>
    </row>
    <row r="202" spans="1:20" ht="15.75" customHeight="1">
      <c r="A202" s="779"/>
      <c r="B202" s="774"/>
      <c r="C202" s="774"/>
      <c r="D202" s="297"/>
      <c r="E202" s="297"/>
      <c r="F202" s="302"/>
      <c r="G202" s="297"/>
      <c r="H202" s="297"/>
      <c r="I202" s="290"/>
      <c r="J202" s="290"/>
      <c r="K202" s="305"/>
      <c r="L202" s="285" t="s">
        <v>694</v>
      </c>
      <c r="M202" s="279">
        <v>49845</v>
      </c>
      <c r="N202" s="317"/>
      <c r="O202" s="279"/>
    </row>
    <row r="203" spans="1:20" ht="15.75" customHeight="1">
      <c r="A203" s="515"/>
      <c r="B203" s="301" t="s">
        <v>595</v>
      </c>
      <c r="C203" s="301"/>
      <c r="D203" s="297"/>
      <c r="E203" s="297"/>
      <c r="F203" s="286">
        <f>+F205-F204</f>
        <v>3183738.32</v>
      </c>
      <c r="G203" s="301"/>
      <c r="H203" s="287">
        <v>6151092.5600000005</v>
      </c>
      <c r="I203" s="290"/>
      <c r="J203" s="290"/>
      <c r="K203" s="305"/>
      <c r="L203" s="285" t="s">
        <v>695</v>
      </c>
      <c r="M203" s="279">
        <v>35755</v>
      </c>
      <c r="N203" s="317"/>
      <c r="O203" s="279"/>
    </row>
    <row r="204" spans="1:20" ht="15.75" customHeight="1">
      <c r="A204" s="515"/>
      <c r="B204" s="301" t="s">
        <v>597</v>
      </c>
      <c r="C204" s="301"/>
      <c r="D204" s="297"/>
      <c r="E204" s="297"/>
      <c r="F204" s="286">
        <f>-+F205*0.16</f>
        <v>-439136.32</v>
      </c>
      <c r="G204" s="301"/>
      <c r="H204" s="287">
        <v>-848426.56</v>
      </c>
      <c r="I204" s="290"/>
      <c r="J204" s="290"/>
      <c r="K204" s="305"/>
      <c r="L204" s="285" t="s">
        <v>696</v>
      </c>
      <c r="M204" s="279">
        <v>28539</v>
      </c>
      <c r="N204" s="317"/>
      <c r="O204" s="279"/>
    </row>
    <row r="205" spans="1:20" ht="15.75" customHeight="1">
      <c r="A205" s="515"/>
      <c r="B205" s="301" t="s">
        <v>596</v>
      </c>
      <c r="C205" s="301"/>
      <c r="D205" s="297"/>
      <c r="E205" s="297"/>
      <c r="F205" s="1009">
        <f>Trial!I149</f>
        <v>2744602</v>
      </c>
      <c r="G205" s="301"/>
      <c r="H205" s="753">
        <f>SUM(H203:H204)</f>
        <v>5302666</v>
      </c>
      <c r="I205" s="290"/>
      <c r="J205" s="290"/>
      <c r="K205" s="305"/>
    </row>
    <row r="206" spans="1:20" ht="15.75" customHeight="1">
      <c r="A206" s="515"/>
      <c r="B206" s="301"/>
      <c r="C206" s="301"/>
      <c r="D206" s="297"/>
      <c r="E206" s="297"/>
      <c r="F206" s="286"/>
      <c r="G206" s="301"/>
      <c r="H206" s="287"/>
      <c r="I206" s="290"/>
      <c r="J206" s="290"/>
      <c r="K206" s="305"/>
      <c r="M206" s="976">
        <f>SUM(M191:M204)</f>
        <v>437325</v>
      </c>
      <c r="N206" s="317">
        <f>M206+F204</f>
        <v>-1811.320000000007</v>
      </c>
    </row>
    <row r="207" spans="1:20" ht="15.75" customHeight="1">
      <c r="A207" s="515"/>
      <c r="B207" s="778" t="s">
        <v>22</v>
      </c>
      <c r="C207" s="778"/>
      <c r="D207" s="297"/>
      <c r="E207" s="297"/>
      <c r="F207" s="306">
        <f>Trial!I152</f>
        <v>616987</v>
      </c>
      <c r="G207" s="302"/>
      <c r="H207" s="302">
        <v>825737.5</v>
      </c>
      <c r="I207" s="290"/>
      <c r="J207" s="290"/>
      <c r="K207" s="305"/>
      <c r="M207" s="279"/>
    </row>
    <row r="208" spans="1:20" ht="15.75" customHeight="1">
      <c r="A208" s="515"/>
      <c r="B208" s="301"/>
      <c r="C208" s="301"/>
      <c r="D208" s="297"/>
      <c r="E208" s="297"/>
      <c r="F208" s="286"/>
      <c r="G208" s="302"/>
      <c r="H208" s="287"/>
      <c r="I208" s="290"/>
      <c r="J208" s="290"/>
      <c r="K208" s="305"/>
    </row>
    <row r="209" spans="1:15" ht="15.75" customHeight="1" thickBot="1">
      <c r="A209" s="515"/>
      <c r="B209" s="301"/>
      <c r="C209" s="301"/>
      <c r="D209" s="297"/>
      <c r="E209" s="297"/>
      <c r="F209" s="288">
        <f>+F207+F205</f>
        <v>3361589</v>
      </c>
      <c r="G209" s="302"/>
      <c r="H209" s="289">
        <f>+H207+H205</f>
        <v>6128403.5</v>
      </c>
      <c r="I209" s="290"/>
      <c r="J209" s="290"/>
      <c r="K209" s="305"/>
    </row>
    <row r="210" spans="1:15" ht="15.75" customHeight="1" thickTop="1">
      <c r="A210" s="515"/>
      <c r="B210" s="301"/>
      <c r="C210" s="301"/>
      <c r="D210" s="297"/>
      <c r="E210" s="297"/>
      <c r="F210" s="286"/>
      <c r="G210" s="302"/>
      <c r="H210" s="287"/>
      <c r="I210" s="290"/>
      <c r="J210" s="290"/>
      <c r="K210" s="305"/>
    </row>
    <row r="211" spans="1:15" ht="15.75" customHeight="1">
      <c r="A211" s="779">
        <f>A201+1</f>
        <v>21</v>
      </c>
      <c r="B211" s="774" t="s">
        <v>64</v>
      </c>
      <c r="C211" s="774"/>
      <c r="D211" s="297"/>
      <c r="E211" s="297"/>
      <c r="F211" s="306"/>
      <c r="G211" s="302"/>
      <c r="H211" s="302"/>
      <c r="I211" s="797"/>
      <c r="J211" s="797"/>
      <c r="K211" s="305"/>
    </row>
    <row r="212" spans="1:15" ht="15.75" customHeight="1">
      <c r="A212" s="779"/>
      <c r="B212" s="774"/>
      <c r="C212" s="774"/>
      <c r="D212" s="297"/>
      <c r="E212" s="297"/>
      <c r="F212" s="306"/>
      <c r="G212" s="302"/>
      <c r="H212" s="302"/>
      <c r="I212" s="797"/>
      <c r="J212" s="797"/>
      <c r="K212" s="305"/>
    </row>
    <row r="213" spans="1:15" ht="15.75" customHeight="1">
      <c r="A213" s="781" t="s">
        <v>338</v>
      </c>
      <c r="B213" s="301" t="s">
        <v>615</v>
      </c>
      <c r="C213" s="301"/>
      <c r="E213" s="783">
        <f>+A211+0.1</f>
        <v>21.1</v>
      </c>
      <c r="F213" s="316">
        <f>Trial!H164+Trial!H166+Trial!H170+Trial!H194</f>
        <v>3507200</v>
      </c>
      <c r="G213" s="302"/>
      <c r="H213" s="317">
        <v>4755115</v>
      </c>
      <c r="I213" s="797"/>
      <c r="J213" s="797"/>
      <c r="K213" s="305"/>
      <c r="O213" s="296"/>
    </row>
    <row r="214" spans="1:15" ht="15.75" customHeight="1">
      <c r="A214" s="781"/>
      <c r="B214" s="301" t="s">
        <v>131</v>
      </c>
      <c r="C214" s="301"/>
      <c r="E214" s="297"/>
      <c r="F214" s="316">
        <f>Trial!H180</f>
        <v>529250</v>
      </c>
      <c r="G214" s="302"/>
      <c r="H214" s="317">
        <v>87662</v>
      </c>
      <c r="I214" s="797"/>
      <c r="J214" s="797"/>
      <c r="K214" s="305"/>
    </row>
    <row r="215" spans="1:15" ht="15.75" customHeight="1">
      <c r="A215" s="781"/>
      <c r="B215" s="301" t="s">
        <v>70</v>
      </c>
      <c r="C215" s="301"/>
      <c r="E215" s="783">
        <f>+E213+0.1</f>
        <v>21.200000000000003</v>
      </c>
      <c r="F215" s="316">
        <f>+Trial!H165</f>
        <v>100000</v>
      </c>
      <c r="G215" s="302"/>
      <c r="H215" s="317">
        <v>100000</v>
      </c>
      <c r="I215" s="797"/>
      <c r="J215" s="797"/>
      <c r="K215" s="305"/>
    </row>
    <row r="216" spans="1:15" ht="15.75" customHeight="1">
      <c r="A216" s="781"/>
      <c r="B216" s="301" t="s">
        <v>4</v>
      </c>
      <c r="C216" s="301"/>
      <c r="E216" s="297"/>
      <c r="F216" s="316">
        <f>Trial!H187+Trial!H189+Trial!H195+Trial!H191+Trial!H190+Trial!H171</f>
        <v>144469</v>
      </c>
      <c r="G216" s="302"/>
      <c r="H216" s="317">
        <v>171146</v>
      </c>
      <c r="I216" s="797"/>
      <c r="J216" s="797"/>
      <c r="K216" s="305"/>
    </row>
    <row r="217" spans="1:15" ht="15.75" customHeight="1">
      <c r="A217" s="781"/>
      <c r="B217" s="301" t="s">
        <v>171</v>
      </c>
      <c r="C217" s="301"/>
      <c r="E217" s="297"/>
      <c r="F217" s="316">
        <f>Trial!H176</f>
        <v>160323</v>
      </c>
      <c r="G217" s="302"/>
      <c r="H217" s="317">
        <v>174318</v>
      </c>
      <c r="I217" s="797"/>
      <c r="J217" s="797"/>
      <c r="K217" s="305"/>
    </row>
    <row r="218" spans="1:15" ht="15.75" customHeight="1">
      <c r="A218" s="781"/>
      <c r="B218" s="301" t="s">
        <v>12</v>
      </c>
      <c r="C218" s="301"/>
      <c r="E218" s="297"/>
      <c r="F218" s="316">
        <f>Trial!H177+Trial!H181+Trial!H192+Trial!H163+Trial!H169</f>
        <v>109537</v>
      </c>
      <c r="G218" s="302"/>
      <c r="H218" s="317">
        <v>2721937.0300000003</v>
      </c>
      <c r="I218" s="797"/>
      <c r="J218" s="797"/>
      <c r="K218" s="305"/>
    </row>
    <row r="219" spans="1:15" ht="15.75" customHeight="1">
      <c r="A219" s="781"/>
      <c r="B219" s="301" t="s">
        <v>209</v>
      </c>
      <c r="C219" s="301"/>
      <c r="E219" s="297"/>
      <c r="F219" s="316">
        <f>Trial!H167</f>
        <v>5931</v>
      </c>
      <c r="G219" s="302"/>
      <c r="H219" s="317">
        <v>6206</v>
      </c>
      <c r="I219" s="797"/>
      <c r="J219" s="797"/>
      <c r="K219" s="305"/>
    </row>
    <row r="220" spans="1:15" ht="15.75" customHeight="1">
      <c r="A220" s="781"/>
      <c r="B220" s="301" t="s">
        <v>357</v>
      </c>
      <c r="C220" s="301"/>
      <c r="E220" s="297"/>
      <c r="F220" s="316">
        <f>Trial!H172+Trial!H178+Trial!H173</f>
        <v>112488</v>
      </c>
      <c r="G220" s="302"/>
      <c r="H220" s="317">
        <v>92068</v>
      </c>
      <c r="I220" s="797"/>
      <c r="J220" s="797"/>
      <c r="K220" s="305"/>
    </row>
    <row r="221" spans="1:15" ht="15.75" customHeight="1">
      <c r="A221" s="781"/>
      <c r="B221" s="301" t="s">
        <v>356</v>
      </c>
      <c r="C221" s="301"/>
      <c r="E221" s="297"/>
      <c r="F221" s="316">
        <f>Trial!H183</f>
        <v>49895</v>
      </c>
      <c r="G221" s="302"/>
      <c r="H221" s="317">
        <v>49792</v>
      </c>
      <c r="I221" s="797"/>
      <c r="J221" s="797"/>
      <c r="K221" s="305"/>
    </row>
    <row r="222" spans="1:15" ht="15.75" customHeight="1">
      <c r="A222" s="781"/>
      <c r="B222" s="301" t="s">
        <v>289</v>
      </c>
      <c r="C222" s="301"/>
      <c r="E222" s="297"/>
      <c r="F222" s="316">
        <f>Trial!H174</f>
        <v>23794</v>
      </c>
      <c r="G222" s="302"/>
      <c r="H222" s="317">
        <v>18734</v>
      </c>
      <c r="I222" s="797"/>
      <c r="J222" s="797"/>
      <c r="K222" s="305"/>
    </row>
    <row r="223" spans="1:15" ht="15.75" customHeight="1">
      <c r="A223" s="781"/>
      <c r="B223" s="301" t="s">
        <v>617</v>
      </c>
      <c r="C223" s="301"/>
      <c r="E223" s="297"/>
      <c r="F223" s="316">
        <f>Trial!H182+Trial!H175+Trial!H193</f>
        <v>481244</v>
      </c>
      <c r="G223" s="302"/>
      <c r="H223" s="317">
        <v>837442</v>
      </c>
      <c r="I223" s="797"/>
      <c r="J223" s="797"/>
      <c r="K223" s="305"/>
    </row>
    <row r="224" spans="1:15" ht="15.75" customHeight="1">
      <c r="A224" s="781"/>
      <c r="B224" s="301" t="s">
        <v>5</v>
      </c>
      <c r="C224" s="301"/>
      <c r="E224" s="515">
        <f>FAS!A4</f>
        <v>5</v>
      </c>
      <c r="F224" s="316">
        <f>FAS!H16</f>
        <v>48203.890666666659</v>
      </c>
      <c r="G224" s="302"/>
      <c r="H224" s="317">
        <v>41629</v>
      </c>
      <c r="I224" s="797"/>
      <c r="J224" s="797"/>
      <c r="K224" s="305"/>
    </row>
    <row r="225" spans="1:15" ht="15.75" customHeight="1">
      <c r="A225" s="781"/>
      <c r="B225" s="301" t="s">
        <v>436</v>
      </c>
      <c r="C225" s="301"/>
      <c r="E225" s="515"/>
      <c r="F225" s="316">
        <v>0</v>
      </c>
      <c r="G225" s="302"/>
      <c r="H225" s="317">
        <v>659198.91</v>
      </c>
      <c r="I225" s="797"/>
      <c r="J225" s="797"/>
      <c r="K225" s="305"/>
    </row>
    <row r="226" spans="1:15" ht="15.75" customHeight="1">
      <c r="A226" s="781"/>
      <c r="B226" s="301" t="s">
        <v>677</v>
      </c>
      <c r="C226" s="301"/>
      <c r="E226" s="515"/>
      <c r="F226" s="316">
        <f>Trial!H200</f>
        <v>35000</v>
      </c>
      <c r="G226" s="302"/>
      <c r="H226" s="317">
        <v>0</v>
      </c>
      <c r="I226" s="797"/>
      <c r="J226" s="797"/>
      <c r="K226" s="305"/>
    </row>
    <row r="227" spans="1:15" ht="15.75" customHeight="1">
      <c r="A227" s="781"/>
      <c r="B227" s="301" t="s">
        <v>55</v>
      </c>
      <c r="C227" s="301"/>
      <c r="D227" s="297"/>
      <c r="E227" s="297"/>
      <c r="F227" s="316">
        <f>Trial!H185+Trial!H184+Trial!H188+Trial!H196+Trial!H197+Trial!H201+Trial!H203+Trial!H179+Trial!H198+Trial!H199+Trial!H132-Trial!I133</f>
        <v>499822</v>
      </c>
      <c r="G227" s="302"/>
      <c r="H227" s="317">
        <v>562837</v>
      </c>
      <c r="I227" s="797"/>
      <c r="J227" s="797"/>
      <c r="K227" s="305"/>
      <c r="L227" s="285">
        <v>411088</v>
      </c>
      <c r="M227" s="554">
        <f>F227-L227</f>
        <v>88734</v>
      </c>
    </row>
    <row r="228" spans="1:15" ht="15.75" customHeight="1">
      <c r="A228" s="781"/>
      <c r="B228" s="301"/>
      <c r="C228" s="301"/>
      <c r="D228" s="297"/>
      <c r="E228" s="297"/>
      <c r="F228" s="316"/>
      <c r="G228" s="302"/>
      <c r="H228" s="317"/>
      <c r="I228" s="797"/>
      <c r="J228" s="797"/>
      <c r="K228" s="305"/>
    </row>
    <row r="229" spans="1:15" ht="15.75" customHeight="1" thickBot="1">
      <c r="A229" s="781"/>
      <c r="B229" s="301"/>
      <c r="C229" s="301"/>
      <c r="D229" s="301"/>
      <c r="E229" s="301"/>
      <c r="F229" s="318">
        <f>SUM(F213:F227)</f>
        <v>5807156.8906666664</v>
      </c>
      <c r="G229" s="301"/>
      <c r="H229" s="319">
        <f>SUM(H213:H227)</f>
        <v>10278084.940000001</v>
      </c>
      <c r="I229" s="797"/>
      <c r="J229" s="797"/>
      <c r="K229" s="305"/>
      <c r="M229" s="296"/>
      <c r="N229" s="749"/>
    </row>
    <row r="230" spans="1:15" ht="15.75" customHeight="1" thickTop="1">
      <c r="A230" s="781"/>
      <c r="B230" s="301"/>
      <c r="C230" s="301"/>
      <c r="D230" s="301"/>
      <c r="E230" s="301"/>
      <c r="F230" s="316"/>
      <c r="G230" s="301"/>
      <c r="H230" s="317"/>
      <c r="I230" s="797"/>
      <c r="J230" s="797"/>
      <c r="K230" s="305"/>
      <c r="M230" s="296"/>
      <c r="N230" s="749"/>
    </row>
    <row r="231" spans="1:15" ht="15.75" customHeight="1">
      <c r="A231" s="798">
        <f>+E213</f>
        <v>21.1</v>
      </c>
      <c r="B231" s="1232" t="s">
        <v>610</v>
      </c>
      <c r="C231" s="1232"/>
      <c r="D231" s="1232"/>
      <c r="E231" s="1232"/>
      <c r="F231" s="1232"/>
      <c r="G231" s="1232"/>
      <c r="H231" s="1232"/>
      <c r="I231" s="797"/>
      <c r="J231" s="797"/>
      <c r="K231" s="305"/>
      <c r="M231" s="296"/>
      <c r="N231" s="749"/>
    </row>
    <row r="232" spans="1:15" ht="15.75" customHeight="1">
      <c r="A232" s="799"/>
      <c r="B232" s="1232"/>
      <c r="C232" s="1232"/>
      <c r="D232" s="1232"/>
      <c r="E232" s="1232"/>
      <c r="F232" s="1232"/>
      <c r="G232" s="1232"/>
      <c r="H232" s="1232"/>
      <c r="I232" s="797"/>
      <c r="J232" s="797"/>
      <c r="K232" s="305"/>
      <c r="M232" s="296"/>
      <c r="N232" s="749"/>
    </row>
    <row r="233" spans="1:15" ht="15.75" customHeight="1">
      <c r="A233" s="799"/>
      <c r="B233" s="800"/>
      <c r="C233" s="801" t="s">
        <v>611</v>
      </c>
      <c r="D233" s="802" t="s">
        <v>612</v>
      </c>
      <c r="E233" s="802"/>
      <c r="F233" s="743"/>
      <c r="G233" s="737"/>
      <c r="H233" s="758"/>
      <c r="I233" s="797"/>
      <c r="J233" s="797"/>
      <c r="K233" s="305"/>
      <c r="M233" s="296"/>
      <c r="N233" s="749"/>
    </row>
    <row r="234" spans="1:15" ht="15.75" customHeight="1">
      <c r="A234" s="799"/>
      <c r="B234" s="800"/>
      <c r="C234" s="803"/>
      <c r="D234" s="803"/>
      <c r="E234" s="803"/>
      <c r="F234" s="743"/>
      <c r="G234" s="737"/>
      <c r="H234" s="758"/>
      <c r="I234" s="797"/>
      <c r="J234" s="797"/>
      <c r="K234" s="305"/>
      <c r="M234" s="296"/>
      <c r="N234" s="749"/>
    </row>
    <row r="235" spans="1:15" ht="15.75" customHeight="1" thickBot="1">
      <c r="A235" s="799"/>
      <c r="B235" s="804" t="s">
        <v>613</v>
      </c>
      <c r="C235" s="1138" t="s">
        <v>270</v>
      </c>
      <c r="D235" s="1024">
        <f>600000*2</f>
        <v>1200000</v>
      </c>
      <c r="E235" s="1024"/>
      <c r="F235" s="1025">
        <f>D235</f>
        <v>1200000</v>
      </c>
      <c r="G235" s="737"/>
      <c r="H235" s="763">
        <v>1800000</v>
      </c>
      <c r="I235" s="797"/>
      <c r="J235" s="797"/>
      <c r="K235" s="305"/>
      <c r="M235" s="296"/>
      <c r="N235" s="749"/>
    </row>
    <row r="236" spans="1:15" ht="15.75" customHeight="1" thickTop="1">
      <c r="A236" s="799"/>
      <c r="B236" s="800"/>
      <c r="C236" s="1026"/>
      <c r="D236" s="1026"/>
      <c r="E236" s="1026"/>
      <c r="F236" s="1027"/>
      <c r="G236" s="737"/>
      <c r="H236" s="758"/>
      <c r="I236" s="797"/>
      <c r="J236" s="797"/>
      <c r="K236" s="305"/>
      <c r="M236" s="296"/>
      <c r="N236" s="749"/>
    </row>
    <row r="237" spans="1:15" ht="15.75" customHeight="1" thickBot="1">
      <c r="A237" s="799"/>
      <c r="B237" s="804" t="s">
        <v>614</v>
      </c>
      <c r="C237" s="1139" t="s">
        <v>756</v>
      </c>
      <c r="D237" s="806">
        <v>2</v>
      </c>
      <c r="E237" s="806"/>
      <c r="F237" s="1028">
        <f>+C237+D237</f>
        <v>3</v>
      </c>
      <c r="G237" s="737"/>
      <c r="H237" s="759">
        <v>3</v>
      </c>
      <c r="I237" s="797"/>
      <c r="J237" s="797"/>
      <c r="K237" s="305"/>
    </row>
    <row r="238" spans="1:15" ht="15.75" customHeight="1" thickTop="1">
      <c r="A238" s="799"/>
      <c r="B238" s="804"/>
      <c r="C238" s="805"/>
      <c r="D238" s="806"/>
      <c r="E238" s="806"/>
      <c r="F238" s="760"/>
      <c r="G238" s="737"/>
      <c r="H238" s="761"/>
      <c r="I238" s="797"/>
      <c r="J238" s="797"/>
      <c r="K238" s="305"/>
    </row>
    <row r="239" spans="1:15" ht="15.75" customHeight="1">
      <c r="A239" s="783">
        <f>+E215</f>
        <v>21.200000000000003</v>
      </c>
      <c r="B239" s="774" t="s">
        <v>77</v>
      </c>
      <c r="C239" s="774"/>
      <c r="D239" s="301"/>
      <c r="E239" s="301"/>
      <c r="F239" s="316"/>
      <c r="G239" s="301"/>
      <c r="H239" s="317"/>
      <c r="I239" s="797"/>
      <c r="J239" s="797"/>
      <c r="K239" s="305"/>
      <c r="O239" s="296"/>
    </row>
    <row r="240" spans="1:15" ht="15.75" customHeight="1">
      <c r="A240" s="515"/>
      <c r="B240" s="329"/>
      <c r="C240" s="329"/>
      <c r="D240" s="301"/>
      <c r="E240" s="301"/>
      <c r="F240" s="316"/>
      <c r="G240" s="301"/>
      <c r="H240" s="317"/>
      <c r="I240" s="797"/>
      <c r="J240" s="797"/>
      <c r="K240" s="305"/>
      <c r="O240" s="296"/>
    </row>
    <row r="241" spans="1:12" ht="15.75" customHeight="1">
      <c r="A241" s="781"/>
      <c r="B241" s="301" t="s">
        <v>78</v>
      </c>
      <c r="C241" s="301"/>
      <c r="D241" s="301"/>
      <c r="E241" s="301"/>
      <c r="F241" s="316">
        <v>75000</v>
      </c>
      <c r="G241" s="301"/>
      <c r="H241" s="317">
        <v>75000</v>
      </c>
      <c r="I241" s="797"/>
      <c r="J241" s="797"/>
      <c r="K241" s="305"/>
    </row>
    <row r="242" spans="1:12" ht="15.75" customHeight="1">
      <c r="A242" s="781"/>
      <c r="B242" s="301" t="s">
        <v>135</v>
      </c>
      <c r="C242" s="301"/>
      <c r="D242" s="301"/>
      <c r="E242" s="301"/>
      <c r="F242" s="316">
        <v>25000</v>
      </c>
      <c r="G242" s="301"/>
      <c r="H242" s="317">
        <v>25000</v>
      </c>
      <c r="I242" s="797"/>
      <c r="J242" s="797"/>
      <c r="K242" s="305"/>
      <c r="L242" s="284"/>
    </row>
    <row r="243" spans="1:12" ht="10.5" customHeight="1">
      <c r="A243" s="781"/>
      <c r="B243" s="301"/>
      <c r="C243" s="301"/>
      <c r="D243" s="301"/>
      <c r="E243" s="301"/>
      <c r="F243" s="316"/>
      <c r="G243" s="301"/>
      <c r="H243" s="317"/>
      <c r="I243" s="797"/>
      <c r="J243" s="797"/>
      <c r="K243" s="305"/>
      <c r="L243" s="284"/>
    </row>
    <row r="244" spans="1:12" ht="15.75" customHeight="1" thickBot="1">
      <c r="A244" s="781"/>
      <c r="B244" s="301"/>
      <c r="C244" s="301"/>
      <c r="D244" s="301"/>
      <c r="E244" s="301"/>
      <c r="F244" s="318">
        <f>SUM(F241:F242)</f>
        <v>100000</v>
      </c>
      <c r="G244" s="301"/>
      <c r="H244" s="319">
        <f>SUM(H241:H242)</f>
        <v>100000</v>
      </c>
      <c r="I244" s="797"/>
      <c r="J244" s="797"/>
      <c r="K244" s="305"/>
      <c r="L244" s="284"/>
    </row>
    <row r="245" spans="1:12" ht="16.5" thickTop="1">
      <c r="A245" s="781"/>
      <c r="B245" s="297"/>
      <c r="C245" s="297"/>
      <c r="D245" s="297"/>
      <c r="E245" s="297"/>
      <c r="F245" s="773"/>
      <c r="G245" s="278"/>
      <c r="H245" s="773"/>
      <c r="I245" s="797"/>
      <c r="J245" s="797"/>
      <c r="K245" s="305"/>
      <c r="L245" s="284"/>
    </row>
    <row r="246" spans="1:12" ht="15.75" customHeight="1">
      <c r="A246" s="779">
        <f>A211+1</f>
        <v>22</v>
      </c>
      <c r="B246" s="774" t="s">
        <v>79</v>
      </c>
      <c r="C246" s="774"/>
      <c r="D246" s="297"/>
      <c r="E246" s="297"/>
      <c r="F246" s="302"/>
      <c r="G246" s="297"/>
      <c r="H246" s="297"/>
      <c r="I246" s="797"/>
      <c r="J246" s="797"/>
      <c r="K246" s="305"/>
      <c r="L246" s="284"/>
    </row>
    <row r="247" spans="1:12">
      <c r="A247" s="779"/>
      <c r="B247" s="774"/>
      <c r="C247" s="774"/>
      <c r="D247" s="297"/>
      <c r="E247" s="297"/>
      <c r="F247" s="302"/>
      <c r="G247" s="297"/>
      <c r="H247" s="297"/>
      <c r="I247" s="797"/>
      <c r="J247" s="797"/>
      <c r="K247" s="305"/>
      <c r="L247" s="284"/>
    </row>
    <row r="248" spans="1:12" ht="15.75" customHeight="1" thickBot="1">
      <c r="A248" s="781"/>
      <c r="B248" s="301" t="s">
        <v>6</v>
      </c>
      <c r="C248" s="301"/>
      <c r="D248" s="301"/>
      <c r="E248" s="301"/>
      <c r="F248" s="1008">
        <f>Trial!H206</f>
        <v>11086</v>
      </c>
      <c r="G248" s="317"/>
      <c r="H248" s="309">
        <v>15527.83</v>
      </c>
      <c r="I248" s="797"/>
      <c r="J248" s="797"/>
      <c r="K248" s="305"/>
      <c r="L248" s="284"/>
    </row>
    <row r="249" spans="1:12" ht="16.5" thickTop="1">
      <c r="A249" s="781"/>
      <c r="B249" s="301"/>
      <c r="C249" s="301"/>
      <c r="D249" s="301"/>
      <c r="E249" s="301"/>
      <c r="F249" s="316"/>
      <c r="G249" s="317"/>
      <c r="H249" s="317"/>
      <c r="I249" s="797"/>
      <c r="J249" s="797"/>
      <c r="K249" s="305"/>
      <c r="L249" s="284"/>
    </row>
    <row r="250" spans="1:12" ht="15.75" customHeight="1">
      <c r="A250" s="779">
        <f>A246+1</f>
        <v>23</v>
      </c>
      <c r="B250" s="774" t="s">
        <v>65</v>
      </c>
      <c r="C250" s="774"/>
      <c r="D250" s="297"/>
      <c r="E250" s="297"/>
      <c r="F250" s="302"/>
      <c r="G250" s="302"/>
      <c r="H250" s="302"/>
      <c r="I250" s="797"/>
      <c r="J250" s="797"/>
      <c r="K250" s="305"/>
      <c r="L250" s="284"/>
    </row>
    <row r="251" spans="1:12">
      <c r="A251" s="779"/>
      <c r="B251" s="774"/>
      <c r="C251" s="774"/>
      <c r="D251" s="297"/>
      <c r="E251" s="297"/>
      <c r="F251" s="302"/>
      <c r="G251" s="302"/>
      <c r="H251" s="302"/>
      <c r="I251" s="797"/>
      <c r="J251" s="797"/>
      <c r="K251" s="305"/>
      <c r="L251" s="284"/>
    </row>
    <row r="252" spans="1:12" ht="15.75" customHeight="1">
      <c r="A252" s="779"/>
      <c r="B252" s="321" t="s">
        <v>172</v>
      </c>
      <c r="C252" s="321"/>
      <c r="D252" s="297"/>
      <c r="E252" s="297"/>
      <c r="F252" s="306">
        <f>Trial!E154+Trial!E155+Trial!E157</f>
        <v>2852784</v>
      </c>
      <c r="G252" s="302"/>
      <c r="H252" s="302">
        <v>3274745.17</v>
      </c>
      <c r="I252" s="797"/>
      <c r="J252" s="797"/>
      <c r="K252" s="305"/>
      <c r="L252" s="284"/>
    </row>
    <row r="253" spans="1:12" ht="15.75" customHeight="1">
      <c r="A253" s="779"/>
      <c r="B253" s="321" t="s">
        <v>435</v>
      </c>
      <c r="C253" s="320"/>
      <c r="D253" s="297"/>
      <c r="E253" s="297"/>
      <c r="F253" s="306">
        <f>+Trial!I156</f>
        <v>1259923</v>
      </c>
      <c r="G253" s="302"/>
      <c r="H253" s="302">
        <v>1685997.09</v>
      </c>
      <c r="I253" s="797"/>
      <c r="J253" s="797"/>
      <c r="K253" s="305"/>
      <c r="L253" s="284"/>
    </row>
    <row r="254" spans="1:12" ht="15.75" customHeight="1">
      <c r="A254" s="779"/>
      <c r="B254" s="320"/>
      <c r="C254" s="320"/>
      <c r="D254" s="297"/>
      <c r="E254" s="297"/>
      <c r="F254" s="302"/>
      <c r="G254" s="302"/>
      <c r="H254" s="302"/>
      <c r="I254" s="797"/>
      <c r="J254" s="797"/>
      <c r="K254" s="305"/>
      <c r="L254" s="284"/>
    </row>
    <row r="255" spans="1:12" ht="15.75" customHeight="1" thickBot="1">
      <c r="A255" s="779"/>
      <c r="B255" s="320"/>
      <c r="C255" s="320"/>
      <c r="D255" s="297"/>
      <c r="E255" s="297"/>
      <c r="F255" s="299">
        <f>SUM(F252:F254)</f>
        <v>4112707</v>
      </c>
      <c r="G255" s="302"/>
      <c r="H255" s="300">
        <f>SUM(H252:H254)</f>
        <v>4960742.26</v>
      </c>
      <c r="I255" s="797"/>
      <c r="J255" s="797"/>
      <c r="K255" s="305"/>
      <c r="L255" s="284"/>
    </row>
    <row r="256" spans="1:12" ht="16.5" thickTop="1">
      <c r="A256" s="515"/>
      <c r="B256" s="297"/>
      <c r="C256" s="297"/>
      <c r="D256" s="297"/>
      <c r="E256" s="297"/>
      <c r="F256" s="322"/>
      <c r="G256" s="301"/>
      <c r="H256" s="323"/>
      <c r="I256" s="797"/>
      <c r="J256" s="797"/>
      <c r="K256" s="305"/>
    </row>
    <row r="257" spans="1:15" ht="15.75" customHeight="1">
      <c r="A257" s="779">
        <f>+A250+1</f>
        <v>24</v>
      </c>
      <c r="B257" s="774" t="s">
        <v>359</v>
      </c>
      <c r="C257" s="774"/>
      <c r="D257" s="297"/>
      <c r="E257" s="297"/>
      <c r="F257" s="302"/>
      <c r="G257" s="302"/>
      <c r="H257" s="302"/>
      <c r="I257" s="290"/>
      <c r="J257" s="290"/>
      <c r="K257" s="305"/>
    </row>
    <row r="258" spans="1:15" ht="15.75" customHeight="1">
      <c r="A258" s="779"/>
      <c r="B258" s="324"/>
      <c r="C258" s="324"/>
      <c r="D258" s="297"/>
      <c r="E258" s="297"/>
      <c r="F258" s="302"/>
      <c r="G258" s="302"/>
      <c r="H258" s="302"/>
      <c r="I258" s="290"/>
      <c r="J258" s="290"/>
      <c r="K258" s="305"/>
    </row>
    <row r="259" spans="1:15" ht="15.75" customHeight="1">
      <c r="A259" s="515"/>
      <c r="B259" s="301" t="s">
        <v>372</v>
      </c>
      <c r="C259" s="301"/>
      <c r="D259" s="297"/>
      <c r="E259" s="297"/>
      <c r="F259" s="306">
        <f>F173</f>
        <v>827832.98914801993</v>
      </c>
      <c r="G259" s="302"/>
      <c r="H259" s="317">
        <v>288405</v>
      </c>
      <c r="I259" s="290"/>
      <c r="J259" s="290"/>
      <c r="K259" s="305"/>
    </row>
    <row r="260" spans="1:15" ht="15.75" customHeight="1">
      <c r="A260" s="515"/>
      <c r="B260" s="301" t="str">
        <f>B174</f>
        <v>Prior year</v>
      </c>
      <c r="C260" s="301"/>
      <c r="D260" s="297"/>
      <c r="E260" s="297"/>
      <c r="F260" s="306">
        <f>F174</f>
        <v>12615</v>
      </c>
      <c r="G260" s="302"/>
      <c r="H260" s="302">
        <f>H174</f>
        <v>-6755.3449000000001</v>
      </c>
      <c r="I260" s="290"/>
      <c r="J260" s="290"/>
      <c r="K260" s="305"/>
      <c r="L260" s="285">
        <v>9685</v>
      </c>
    </row>
    <row r="261" spans="1:15" ht="15.75" customHeight="1">
      <c r="A261" s="515"/>
      <c r="B261" s="301" t="s">
        <v>373</v>
      </c>
      <c r="C261" s="301"/>
      <c r="D261" s="297"/>
      <c r="E261" s="297"/>
      <c r="F261" s="306">
        <f>+F146</f>
        <v>-45268.093470241409</v>
      </c>
      <c r="G261" s="302"/>
      <c r="H261" s="317">
        <v>-597</v>
      </c>
      <c r="I261" s="290"/>
      <c r="J261" s="290"/>
      <c r="K261" s="305"/>
      <c r="L261" s="285">
        <v>2930</v>
      </c>
    </row>
    <row r="262" spans="1:15" ht="15.75" customHeight="1">
      <c r="A262" s="515"/>
      <c r="B262" s="301"/>
      <c r="C262" s="301"/>
      <c r="D262" s="297"/>
      <c r="E262" s="297"/>
      <c r="F262" s="306"/>
      <c r="G262" s="302"/>
      <c r="H262" s="302"/>
      <c r="I262" s="290"/>
      <c r="J262" s="290"/>
      <c r="K262" s="305"/>
      <c r="L262" s="285">
        <f>SUM(L260:L261)</f>
        <v>12615</v>
      </c>
    </row>
    <row r="263" spans="1:15" ht="15.75" customHeight="1" thickBot="1">
      <c r="A263" s="515"/>
      <c r="B263" s="297"/>
      <c r="C263" s="297"/>
      <c r="D263" s="297"/>
      <c r="E263" s="297"/>
      <c r="F263" s="299">
        <f>SUM(F259:F262)</f>
        <v>795179.89567777852</v>
      </c>
      <c r="G263" s="302"/>
      <c r="H263" s="300">
        <f>SUM(H259:H261)</f>
        <v>281052.65509999997</v>
      </c>
      <c r="I263" s="290"/>
      <c r="J263" s="290"/>
      <c r="K263" s="305"/>
    </row>
    <row r="264" spans="1:15" ht="13.5" customHeight="1" thickTop="1">
      <c r="A264" s="515"/>
      <c r="B264" s="297"/>
      <c r="C264" s="297"/>
      <c r="D264" s="297"/>
      <c r="E264" s="297"/>
      <c r="F264" s="306"/>
      <c r="G264" s="302"/>
      <c r="H264" s="302"/>
      <c r="I264" s="290"/>
      <c r="J264" s="290"/>
      <c r="K264" s="305"/>
    </row>
    <row r="265" spans="1:15" ht="15.75" customHeight="1">
      <c r="A265" s="779">
        <f>A257+1</f>
        <v>25</v>
      </c>
      <c r="B265" s="774" t="s">
        <v>394</v>
      </c>
      <c r="C265" s="774"/>
      <c r="D265" s="297"/>
      <c r="E265" s="297"/>
      <c r="F265" s="306"/>
      <c r="G265" s="302"/>
      <c r="H265" s="302"/>
      <c r="I265" s="290"/>
      <c r="J265" s="290"/>
      <c r="K265" s="305"/>
    </row>
    <row r="266" spans="1:15" ht="15.75" customHeight="1">
      <c r="A266" s="515"/>
      <c r="B266" s="297"/>
      <c r="C266" s="297"/>
      <c r="D266" s="297"/>
      <c r="E266" s="297"/>
      <c r="F266" s="306"/>
      <c r="G266" s="302"/>
      <c r="H266" s="302"/>
      <c r="I266" s="290"/>
      <c r="J266" s="290"/>
      <c r="K266" s="305"/>
    </row>
    <row r="267" spans="1:15" ht="15.75" customHeight="1" thickBot="1">
      <c r="A267" s="515"/>
      <c r="B267" s="297" t="s">
        <v>750</v>
      </c>
      <c r="C267" s="297"/>
      <c r="D267" s="297"/>
      <c r="E267" s="297"/>
      <c r="F267" s="303">
        <v>2500000</v>
      </c>
      <c r="G267" s="302"/>
      <c r="H267" s="304">
        <v>1125000</v>
      </c>
      <c r="I267" s="290"/>
      <c r="J267" s="290"/>
      <c r="K267" s="305"/>
      <c r="M267" s="317"/>
      <c r="N267" s="317"/>
      <c r="O267" s="844"/>
    </row>
    <row r="268" spans="1:15" ht="15.75" customHeight="1" thickTop="1">
      <c r="A268" s="515"/>
      <c r="B268" s="297" t="s">
        <v>7</v>
      </c>
      <c r="C268" s="297"/>
      <c r="D268" s="297"/>
      <c r="E268" s="297"/>
      <c r="F268" s="306"/>
      <c r="G268" s="302"/>
      <c r="H268" s="302"/>
      <c r="I268" s="290"/>
      <c r="J268" s="290"/>
      <c r="K268" s="305"/>
      <c r="M268" s="317"/>
      <c r="N268" s="317"/>
    </row>
    <row r="269" spans="1:15" ht="15.75" customHeight="1" thickBot="1">
      <c r="A269" s="515"/>
      <c r="B269" s="297" t="s">
        <v>342</v>
      </c>
      <c r="C269" s="297"/>
      <c r="D269" s="297"/>
      <c r="E269" s="297"/>
      <c r="F269" s="303">
        <f>SOCI!D23</f>
        <v>1982048.2136555552</v>
      </c>
      <c r="G269" s="302"/>
      <c r="H269" s="304">
        <v>284150</v>
      </c>
      <c r="I269" s="290"/>
      <c r="J269" s="290"/>
      <c r="K269" s="305"/>
      <c r="M269" s="842"/>
      <c r="N269" s="842"/>
      <c r="O269" s="841"/>
    </row>
    <row r="270" spans="1:15" ht="15.75" customHeight="1" thickTop="1">
      <c r="A270" s="515"/>
      <c r="B270" s="297"/>
      <c r="C270" s="297"/>
      <c r="D270" s="297"/>
      <c r="E270" s="297"/>
      <c r="F270" s="306"/>
      <c r="G270" s="302"/>
      <c r="H270" s="302"/>
      <c r="I270" s="290"/>
      <c r="J270" s="290"/>
      <c r="K270" s="305"/>
      <c r="M270" s="317"/>
      <c r="N270" s="317"/>
    </row>
    <row r="271" spans="1:15" ht="15.75" customHeight="1" thickBot="1">
      <c r="A271" s="515"/>
      <c r="B271" s="297" t="s">
        <v>609</v>
      </c>
      <c r="C271" s="297"/>
      <c r="D271" s="297"/>
      <c r="E271" s="297"/>
      <c r="F271" s="550">
        <f>F269/F267</f>
        <v>0.79281928546222202</v>
      </c>
      <c r="G271" s="549"/>
      <c r="H271" s="551">
        <f>H269/H267</f>
        <v>0.25257777777777779</v>
      </c>
      <c r="I271" s="290"/>
      <c r="J271" s="290"/>
      <c r="K271" s="305"/>
    </row>
    <row r="272" spans="1:15" ht="15.75" customHeight="1" thickTop="1">
      <c r="A272" s="515"/>
      <c r="B272" s="297"/>
      <c r="C272" s="297"/>
      <c r="D272" s="297"/>
      <c r="E272" s="297"/>
      <c r="F272" s="757"/>
      <c r="G272" s="549"/>
      <c r="H272" s="549"/>
      <c r="I272" s="290"/>
      <c r="J272" s="290"/>
      <c r="K272" s="305"/>
      <c r="M272" s="843"/>
      <c r="O272" s="844"/>
    </row>
    <row r="273" spans="1:12" ht="15.75" customHeight="1">
      <c r="A273" s="822">
        <f>A265+0.1</f>
        <v>25.1</v>
      </c>
      <c r="B273" s="823" t="s">
        <v>618</v>
      </c>
      <c r="C273" s="824"/>
      <c r="D273" s="825"/>
      <c r="E273" s="825"/>
      <c r="F273" s="826"/>
      <c r="G273" s="825"/>
      <c r="H273" s="827"/>
      <c r="I273" s="825"/>
      <c r="J273" s="825"/>
      <c r="K273" s="305"/>
    </row>
    <row r="274" spans="1:12">
      <c r="A274" s="828"/>
      <c r="B274" s="40"/>
      <c r="C274" s="824"/>
      <c r="D274" s="825"/>
      <c r="E274" s="825"/>
      <c r="F274" s="826"/>
      <c r="G274" s="825"/>
      <c r="H274" s="827"/>
      <c r="I274" s="825"/>
      <c r="J274" s="825"/>
      <c r="K274" s="305"/>
    </row>
    <row r="275" spans="1:12" ht="15.75" customHeight="1">
      <c r="A275" s="828"/>
      <c r="B275" s="1233" t="s">
        <v>619</v>
      </c>
      <c r="C275" s="1233"/>
      <c r="D275" s="1233"/>
      <c r="E275" s="1233"/>
      <c r="F275" s="1233"/>
      <c r="G275" s="1233"/>
      <c r="H275" s="1233"/>
      <c r="I275" s="1233"/>
      <c r="J275" s="1233"/>
      <c r="K275" s="305"/>
    </row>
    <row r="276" spans="1:12" ht="15.75" customHeight="1">
      <c r="A276" s="828"/>
      <c r="B276" s="1233"/>
      <c r="C276" s="1233"/>
      <c r="D276" s="1233"/>
      <c r="E276" s="1233"/>
      <c r="F276" s="1233"/>
      <c r="G276" s="1233"/>
      <c r="H276" s="1233"/>
      <c r="I276" s="1233"/>
      <c r="J276" s="1233"/>
      <c r="K276" s="305"/>
    </row>
    <row r="277" spans="1:12" ht="15.75" customHeight="1">
      <c r="A277" s="515"/>
      <c r="B277" s="297"/>
      <c r="C277" s="297"/>
      <c r="D277" s="297"/>
      <c r="E277" s="297"/>
      <c r="F277" s="757"/>
      <c r="G277" s="549"/>
      <c r="H277" s="549"/>
      <c r="I277" s="290"/>
      <c r="J277" s="290"/>
      <c r="K277" s="305"/>
    </row>
    <row r="278" spans="1:12" ht="15.75" customHeight="1">
      <c r="A278" s="789">
        <f>A265+1</f>
        <v>26</v>
      </c>
      <c r="B278" s="774" t="s">
        <v>67</v>
      </c>
      <c r="C278" s="774"/>
      <c r="D278" s="278"/>
      <c r="E278" s="1045"/>
      <c r="F278" s="278"/>
      <c r="G278" s="278"/>
      <c r="H278" s="278"/>
      <c r="I278" s="290"/>
      <c r="J278" s="290"/>
      <c r="K278" s="290"/>
    </row>
    <row r="279" spans="1:12" ht="15.75" customHeight="1">
      <c r="A279" s="789"/>
      <c r="B279" s="774"/>
      <c r="C279" s="774"/>
      <c r="D279" s="278"/>
      <c r="E279" s="1045"/>
      <c r="F279" s="278"/>
      <c r="G279" s="278"/>
      <c r="H279" s="278"/>
      <c r="I279" s="290"/>
      <c r="J279" s="290"/>
      <c r="K279" s="290"/>
    </row>
    <row r="280" spans="1:12" ht="15.75" customHeight="1">
      <c r="A280" s="768"/>
      <c r="B280" s="1224" t="s">
        <v>268</v>
      </c>
      <c r="C280" s="1224"/>
      <c r="D280" s="1224"/>
      <c r="E280" s="1224"/>
      <c r="F280" s="1224"/>
      <c r="G280" s="1224"/>
      <c r="H280" s="1224"/>
      <c r="I280" s="1224"/>
      <c r="J280" s="1224"/>
      <c r="K280" s="290"/>
    </row>
    <row r="281" spans="1:12" ht="15.75" customHeight="1">
      <c r="A281" s="768"/>
      <c r="B281" s="1224"/>
      <c r="C281" s="1224"/>
      <c r="D281" s="1224"/>
      <c r="E281" s="1224"/>
      <c r="F281" s="1224"/>
      <c r="G281" s="1224"/>
      <c r="H281" s="1224"/>
      <c r="I281" s="1224"/>
      <c r="J281" s="1224"/>
      <c r="K281" s="290"/>
    </row>
    <row r="282" spans="1:12" ht="15.75" customHeight="1">
      <c r="A282" s="768"/>
      <c r="B282" s="1224" t="s">
        <v>395</v>
      </c>
      <c r="C282" s="1224"/>
      <c r="D282" s="1224"/>
      <c r="E282" s="1224"/>
      <c r="F282" s="1224"/>
      <c r="G282" s="1224"/>
      <c r="H282" s="1224"/>
      <c r="I282" s="278"/>
      <c r="J282" s="278"/>
      <c r="K282" s="290"/>
      <c r="L282" s="307"/>
    </row>
    <row r="283" spans="1:12" ht="15.75" customHeight="1">
      <c r="A283" s="768"/>
      <c r="B283" s="776"/>
      <c r="C283" s="776"/>
      <c r="D283" s="776"/>
      <c r="E283" s="1046"/>
      <c r="F283" s="776"/>
      <c r="G283" s="776"/>
      <c r="H283" s="776"/>
      <c r="I283" s="278"/>
      <c r="J283" s="278"/>
      <c r="K283" s="290"/>
      <c r="L283" s="307"/>
    </row>
    <row r="284" spans="1:12" ht="34.5" customHeight="1">
      <c r="A284" s="768"/>
      <c r="B284" s="1236" t="s">
        <v>734</v>
      </c>
      <c r="C284" s="1228" t="s">
        <v>735</v>
      </c>
      <c r="D284" s="1228" t="s">
        <v>749</v>
      </c>
      <c r="E284" s="1228"/>
      <c r="F284" s="775"/>
      <c r="G284" s="807"/>
      <c r="H284" s="807"/>
      <c r="I284" s="278"/>
      <c r="J284" s="278"/>
      <c r="K284" s="290"/>
      <c r="L284" s="307"/>
    </row>
    <row r="285" spans="1:12" ht="15.75" customHeight="1">
      <c r="A285" s="768"/>
      <c r="B285" s="1236"/>
      <c r="C285" s="1228"/>
      <c r="D285" s="1228"/>
      <c r="E285" s="1228"/>
      <c r="F285" s="807"/>
      <c r="G285" s="807"/>
      <c r="H285" s="807"/>
      <c r="I285" s="278"/>
      <c r="J285" s="278"/>
      <c r="K285" s="290"/>
      <c r="L285" s="307"/>
    </row>
    <row r="286" spans="1:12" ht="15.75" customHeight="1">
      <c r="A286" s="1223" t="s">
        <v>397</v>
      </c>
      <c r="B286" s="1235" t="s">
        <v>502</v>
      </c>
      <c r="C286" s="808" t="s">
        <v>402</v>
      </c>
      <c r="D286" s="1241">
        <v>0.94799999999999995</v>
      </c>
      <c r="E286" s="1241"/>
      <c r="F286" s="1029">
        <v>0</v>
      </c>
      <c r="G286" s="807"/>
      <c r="H286" s="809">
        <v>13261699</v>
      </c>
      <c r="I286" s="278"/>
      <c r="J286" s="278"/>
      <c r="K286" s="290"/>
      <c r="L286" s="307"/>
    </row>
    <row r="287" spans="1:12" ht="15.75" customHeight="1">
      <c r="A287" s="1223"/>
      <c r="B287" s="1235"/>
      <c r="C287" s="808" t="s">
        <v>396</v>
      </c>
      <c r="D287" s="1241"/>
      <c r="E287" s="1241"/>
      <c r="F287" s="1029">
        <f>+Trial!H54</f>
        <v>0</v>
      </c>
      <c r="G287" s="776"/>
      <c r="H287" s="809">
        <v>5267811.7900000215</v>
      </c>
      <c r="I287" s="821"/>
      <c r="J287" s="821"/>
      <c r="K287" s="290"/>
      <c r="L287" s="307"/>
    </row>
    <row r="288" spans="1:12" ht="15.75" customHeight="1">
      <c r="A288" s="1223"/>
      <c r="B288" s="1235"/>
      <c r="C288" s="808" t="s">
        <v>2</v>
      </c>
      <c r="D288" s="1241"/>
      <c r="E288" s="1241"/>
      <c r="F288" s="976">
        <f>Trial!I54+Trial!I55</f>
        <v>6433842</v>
      </c>
      <c r="H288" s="285">
        <v>0</v>
      </c>
      <c r="I288" s="278"/>
      <c r="J288" s="278"/>
      <c r="K288" s="290"/>
      <c r="L288" s="307"/>
    </row>
    <row r="289" spans="1:15">
      <c r="A289" s="768"/>
      <c r="B289" s="1015"/>
      <c r="C289" s="808"/>
      <c r="D289" s="1143"/>
      <c r="E289" s="1143"/>
      <c r="F289" s="1029"/>
      <c r="G289" s="776"/>
      <c r="H289" s="809"/>
      <c r="I289" s="278"/>
      <c r="J289" s="278"/>
      <c r="K289" s="290"/>
      <c r="L289" s="307"/>
    </row>
    <row r="290" spans="1:15" ht="15.75" customHeight="1">
      <c r="A290" s="768" t="s">
        <v>398</v>
      </c>
      <c r="B290" s="1030" t="s">
        <v>503</v>
      </c>
      <c r="C290" s="808" t="s">
        <v>2</v>
      </c>
      <c r="D290" s="1237" t="s">
        <v>769</v>
      </c>
      <c r="E290" s="1237"/>
      <c r="F290" s="1029">
        <f>+Trial!I52</f>
        <v>33953105</v>
      </c>
      <c r="G290" s="776"/>
      <c r="H290" s="809">
        <v>16754940.909999847</v>
      </c>
      <c r="I290" s="278"/>
      <c r="J290" s="278"/>
      <c r="K290" s="290"/>
      <c r="L290" s="307"/>
    </row>
    <row r="291" spans="1:15" ht="15.75" customHeight="1">
      <c r="A291" s="768"/>
      <c r="B291" s="1030"/>
      <c r="C291" s="808"/>
      <c r="D291" s="1143"/>
      <c r="E291" s="1143"/>
      <c r="F291" s="1029"/>
      <c r="G291" s="1040"/>
      <c r="H291" s="809"/>
      <c r="I291" s="1041"/>
      <c r="J291" s="1041"/>
      <c r="K291" s="290"/>
      <c r="L291" s="307"/>
    </row>
    <row r="292" spans="1:15" ht="15.75" customHeight="1">
      <c r="A292" s="768" t="s">
        <v>399</v>
      </c>
      <c r="B292" s="1015" t="s">
        <v>504</v>
      </c>
      <c r="C292" s="808" t="s">
        <v>2</v>
      </c>
      <c r="D292" s="1238">
        <v>0.05</v>
      </c>
      <c r="E292" s="1239"/>
      <c r="F292" s="1029">
        <f>+Trial!I56</f>
        <v>880697</v>
      </c>
      <c r="G292" s="776"/>
      <c r="H292" s="809">
        <v>240156.46999999881</v>
      </c>
      <c r="I292" s="278"/>
      <c r="J292" s="278"/>
      <c r="K292" s="290"/>
      <c r="L292" s="307"/>
    </row>
    <row r="293" spans="1:15">
      <c r="A293" s="768"/>
      <c r="B293" s="1015"/>
      <c r="C293" s="808"/>
      <c r="D293" s="1143"/>
      <c r="E293" s="1143"/>
      <c r="F293" s="1029"/>
      <c r="G293" s="776"/>
      <c r="H293" s="809"/>
      <c r="I293" s="278"/>
      <c r="J293" s="278"/>
      <c r="K293" s="290"/>
      <c r="L293" s="307"/>
      <c r="O293" s="307"/>
    </row>
    <row r="294" spans="1:15" ht="15.75" customHeight="1">
      <c r="A294" s="768" t="s">
        <v>400</v>
      </c>
      <c r="B294" s="1015" t="s">
        <v>505</v>
      </c>
      <c r="C294" s="808" t="s">
        <v>2</v>
      </c>
      <c r="D294" s="1240">
        <v>2E-3</v>
      </c>
      <c r="E294" s="1240"/>
      <c r="F294" s="1029">
        <f>+Trial!I51</f>
        <v>0</v>
      </c>
      <c r="G294" s="776"/>
      <c r="H294" s="809">
        <v>79062</v>
      </c>
      <c r="I294" s="278"/>
      <c r="J294" s="278"/>
      <c r="K294" s="290"/>
      <c r="L294" s="307"/>
    </row>
    <row r="295" spans="1:15">
      <c r="A295" s="768"/>
      <c r="B295" s="1015"/>
      <c r="C295" s="808"/>
      <c r="D295" s="1143"/>
      <c r="E295" s="1143"/>
      <c r="F295" s="1029"/>
      <c r="G295" s="776"/>
      <c r="H295" s="809"/>
      <c r="I295" s="278"/>
      <c r="J295" s="278"/>
      <c r="K295" s="290"/>
      <c r="L295" s="307"/>
    </row>
    <row r="296" spans="1:15" ht="15.75" customHeight="1">
      <c r="A296" s="768" t="s">
        <v>401</v>
      </c>
      <c r="B296" s="1235" t="s">
        <v>506</v>
      </c>
      <c r="C296" s="808" t="s">
        <v>2</v>
      </c>
      <c r="D296" s="1237" t="s">
        <v>769</v>
      </c>
      <c r="E296" s="1237"/>
      <c r="F296" s="1029">
        <f>+Trial!I48</f>
        <v>53741</v>
      </c>
      <c r="G296" s="776"/>
      <c r="H296" s="809">
        <v>57742</v>
      </c>
      <c r="I296" s="278"/>
      <c r="J296" s="278"/>
      <c r="K296" s="290"/>
      <c r="L296" s="307"/>
    </row>
    <row r="297" spans="1:15" ht="15.75" customHeight="1">
      <c r="A297" s="768"/>
      <c r="B297" s="1235"/>
      <c r="C297" s="808"/>
      <c r="D297" s="1143"/>
      <c r="E297" s="1143"/>
      <c r="F297" s="809"/>
      <c r="G297" s="776"/>
      <c r="H297" s="776"/>
      <c r="I297" s="278"/>
      <c r="J297" s="278"/>
      <c r="K297" s="290"/>
      <c r="L297" s="307"/>
    </row>
    <row r="298" spans="1:15" ht="15.75" customHeight="1">
      <c r="A298" s="768"/>
      <c r="B298" s="1045"/>
      <c r="C298" s="808"/>
      <c r="D298" s="1046"/>
      <c r="E298" s="1046"/>
      <c r="F298" s="809"/>
      <c r="G298" s="1046"/>
      <c r="H298" s="1046"/>
      <c r="I298" s="1045"/>
      <c r="J298" s="1045"/>
      <c r="K298" s="290"/>
      <c r="L298" s="307"/>
    </row>
    <row r="299" spans="1:15" ht="15.75" customHeight="1">
      <c r="A299" s="789">
        <f>+Finan.inst!A4+1</f>
        <v>28</v>
      </c>
      <c r="B299" s="774" t="s">
        <v>275</v>
      </c>
      <c r="C299" s="774"/>
      <c r="D299" s="278"/>
      <c r="E299" s="1045"/>
      <c r="F299" s="809"/>
      <c r="G299" s="278"/>
      <c r="H299" s="278"/>
      <c r="I299" s="290"/>
      <c r="J299" s="290"/>
    </row>
    <row r="300" spans="1:15" ht="12.75" customHeight="1">
      <c r="A300" s="789"/>
      <c r="B300" s="810"/>
      <c r="C300" s="810"/>
      <c r="D300" s="278"/>
      <c r="E300" s="1045"/>
      <c r="F300" s="278"/>
      <c r="G300" s="278"/>
      <c r="H300" s="278"/>
      <c r="I300" s="290"/>
      <c r="J300" s="290"/>
    </row>
    <row r="301" spans="1:15" ht="15.75" customHeight="1" thickBot="1">
      <c r="A301" s="768"/>
      <c r="B301" s="811" t="s">
        <v>719</v>
      </c>
      <c r="C301" s="811"/>
      <c r="D301" s="278"/>
      <c r="E301" s="1045"/>
      <c r="F301" s="1031">
        <v>5</v>
      </c>
      <c r="G301" s="744"/>
      <c r="H301" s="277">
        <v>5</v>
      </c>
      <c r="I301" s="290"/>
      <c r="J301" s="290"/>
    </row>
    <row r="302" spans="1:15" ht="15.75" customHeight="1" thickTop="1">
      <c r="A302" s="768"/>
      <c r="B302" s="811"/>
      <c r="C302" s="811"/>
      <c r="D302" s="1034"/>
      <c r="E302" s="1045"/>
      <c r="F302" s="1036"/>
      <c r="G302" s="744"/>
      <c r="H302" s="744"/>
      <c r="I302" s="290"/>
      <c r="J302" s="290"/>
    </row>
    <row r="303" spans="1:15" ht="15.75" customHeight="1" thickBot="1">
      <c r="A303" s="768"/>
      <c r="B303" s="1234" t="s">
        <v>720</v>
      </c>
      <c r="C303" s="1234"/>
      <c r="D303" s="1234"/>
      <c r="E303" s="1047"/>
      <c r="F303" s="1031">
        <v>5</v>
      </c>
      <c r="G303" s="744"/>
      <c r="H303" s="277">
        <v>5</v>
      </c>
      <c r="I303" s="290"/>
      <c r="J303" s="290"/>
    </row>
    <row r="304" spans="1:15" ht="15.75" customHeight="1" thickTop="1">
      <c r="A304" s="768"/>
      <c r="B304" s="811"/>
      <c r="C304" s="811"/>
      <c r="D304" s="1034"/>
      <c r="E304" s="1045"/>
      <c r="F304" s="1036"/>
      <c r="G304" s="744"/>
      <c r="H304" s="744"/>
      <c r="I304" s="290"/>
      <c r="J304" s="290"/>
    </row>
    <row r="305" spans="1:20" ht="15.75" customHeight="1">
      <c r="A305" s="790">
        <f>A299+0.1</f>
        <v>28.1</v>
      </c>
      <c r="B305" s="1234" t="s">
        <v>721</v>
      </c>
      <c r="C305" s="1234"/>
      <c r="D305" s="1234"/>
      <c r="E305" s="1234"/>
      <c r="F305" s="1234"/>
      <c r="G305" s="1234"/>
      <c r="H305" s="1234"/>
      <c r="I305" s="290"/>
      <c r="J305" s="290"/>
    </row>
    <row r="306" spans="1:20" ht="15.75" customHeight="1">
      <c r="A306" s="768"/>
      <c r="B306" s="811"/>
      <c r="C306" s="811"/>
      <c r="D306" s="1034"/>
      <c r="E306" s="1045"/>
      <c r="F306" s="1036"/>
      <c r="G306" s="744"/>
      <c r="H306" s="744"/>
      <c r="I306" s="290"/>
      <c r="J306" s="290"/>
    </row>
    <row r="307" spans="1:20" ht="15.75" customHeight="1">
      <c r="A307" s="274">
        <f>A299+1</f>
        <v>29</v>
      </c>
      <c r="B307" s="774" t="s">
        <v>276</v>
      </c>
      <c r="C307" s="774"/>
      <c r="D307" s="774"/>
      <c r="E307" s="774"/>
      <c r="F307" s="774"/>
      <c r="G307" s="278"/>
      <c r="H307" s="278"/>
      <c r="I307" s="290"/>
      <c r="J307" s="290"/>
    </row>
    <row r="308" spans="1:20">
      <c r="A308" s="768"/>
      <c r="B308" s="278"/>
      <c r="C308" s="278"/>
      <c r="D308" s="278"/>
      <c r="E308" s="1045"/>
      <c r="F308" s="278"/>
      <c r="G308" s="278"/>
      <c r="H308" s="278"/>
      <c r="I308" s="290"/>
      <c r="J308" s="290"/>
    </row>
    <row r="309" spans="1:20" ht="15.75" customHeight="1">
      <c r="A309" s="768"/>
      <c r="B309" s="1224" t="s">
        <v>728</v>
      </c>
      <c r="C309" s="1224"/>
      <c r="D309" s="1224"/>
      <c r="E309" s="1224"/>
      <c r="F309" s="1224"/>
      <c r="G309" s="1224"/>
      <c r="H309" s="1224"/>
      <c r="I309" s="1224"/>
      <c r="J309" s="1224"/>
    </row>
    <row r="310" spans="1:20" ht="18.75" customHeight="1">
      <c r="A310" s="768"/>
      <c r="B310" s="1224"/>
      <c r="C310" s="1224"/>
      <c r="D310" s="1224"/>
      <c r="E310" s="1224"/>
      <c r="F310" s="1224"/>
      <c r="G310" s="1224"/>
      <c r="H310" s="1224"/>
      <c r="I310" s="1224"/>
      <c r="J310" s="1224"/>
    </row>
    <row r="311" spans="1:20" ht="15.75" customHeight="1">
      <c r="A311" s="515">
        <f>A307+1</f>
        <v>30</v>
      </c>
      <c r="B311" s="774" t="s">
        <v>269</v>
      </c>
      <c r="C311" s="774"/>
      <c r="D311" s="297"/>
      <c r="E311" s="297"/>
      <c r="F311" s="302"/>
      <c r="G311" s="297"/>
      <c r="H311" s="297"/>
      <c r="I311" s="290"/>
      <c r="J311" s="290"/>
    </row>
    <row r="312" spans="1:20" ht="11.25" customHeight="1">
      <c r="A312" s="781"/>
      <c r="B312" s="297"/>
      <c r="C312" s="297"/>
      <c r="D312" s="297"/>
      <c r="E312" s="297"/>
      <c r="F312" s="302"/>
      <c r="G312" s="297"/>
      <c r="H312" s="297"/>
      <c r="I312" s="290"/>
      <c r="J312" s="290"/>
    </row>
    <row r="313" spans="1:20" ht="15.75" customHeight="1">
      <c r="A313" s="781" t="s">
        <v>270</v>
      </c>
      <c r="B313" s="297" t="s">
        <v>271</v>
      </c>
      <c r="C313" s="297"/>
      <c r="D313" s="297"/>
      <c r="E313" s="297"/>
      <c r="F313" s="302"/>
      <c r="G313" s="297"/>
      <c r="H313" s="297"/>
      <c r="I313" s="290"/>
      <c r="J313" s="290"/>
    </row>
    <row r="314" spans="1:20" ht="15.75" customHeight="1">
      <c r="A314" s="781" t="s">
        <v>270</v>
      </c>
      <c r="B314" s="1037" t="s">
        <v>722</v>
      </c>
      <c r="C314" s="297"/>
      <c r="D314" s="297"/>
      <c r="E314" s="297"/>
      <c r="F314" s="302"/>
      <c r="G314" s="297"/>
      <c r="H314" s="297"/>
      <c r="I314" s="290"/>
      <c r="J314" s="290"/>
    </row>
    <row r="315" spans="1:20" ht="15.75" customHeight="1">
      <c r="A315" s="781"/>
      <c r="B315" s="812"/>
      <c r="C315" s="812"/>
      <c r="D315" s="812"/>
      <c r="E315" s="812"/>
      <c r="F315" s="812"/>
      <c r="G315" s="812"/>
      <c r="H315" s="297"/>
      <c r="I315" s="290"/>
      <c r="J315" s="290"/>
    </row>
    <row r="316" spans="1:20" ht="15.75" customHeight="1">
      <c r="A316" s="781"/>
      <c r="B316" s="1038"/>
      <c r="C316" s="1038"/>
      <c r="D316" s="1038"/>
      <c r="E316" s="1038"/>
      <c r="F316" s="1038"/>
      <c r="G316" s="1038"/>
      <c r="H316" s="1038"/>
      <c r="I316" s="290"/>
      <c r="J316" s="290"/>
      <c r="P316" s="961"/>
      <c r="Q316" s="963"/>
      <c r="S316" s="964"/>
      <c r="T316" s="965"/>
    </row>
    <row r="317" spans="1:20" ht="15.75" customHeight="1">
      <c r="A317" s="781"/>
      <c r="B317" s="1038"/>
      <c r="C317" s="1038"/>
      <c r="D317" s="1038"/>
      <c r="E317" s="1038"/>
      <c r="F317" s="1038"/>
      <c r="G317" s="1038"/>
      <c r="H317" s="1038"/>
      <c r="I317" s="290"/>
      <c r="J317" s="290"/>
      <c r="P317" s="962"/>
      <c r="Q317" s="963"/>
      <c r="R317" s="962"/>
      <c r="S317" s="964"/>
    </row>
    <row r="318" spans="1:20" ht="15.75" customHeight="1">
      <c r="A318" s="781"/>
      <c r="B318" s="812"/>
      <c r="C318" s="812"/>
      <c r="D318" s="812"/>
      <c r="E318" s="812"/>
      <c r="F318" s="812"/>
      <c r="G318" s="812"/>
      <c r="H318" s="297"/>
      <c r="I318" s="290"/>
      <c r="J318" s="290"/>
      <c r="M318" s="745"/>
      <c r="N318" s="961"/>
    </row>
    <row r="319" spans="1:20" ht="15.75" customHeight="1">
      <c r="A319" s="781"/>
      <c r="B319" s="297"/>
      <c r="C319" s="297"/>
      <c r="D319" s="297"/>
      <c r="E319" s="297"/>
      <c r="F319" s="302"/>
      <c r="G319" s="297"/>
      <c r="H319" s="297"/>
      <c r="I319" s="290"/>
      <c r="J319" s="290"/>
      <c r="M319" s="746"/>
      <c r="N319" s="962"/>
      <c r="O319" s="745"/>
    </row>
    <row r="320" spans="1:20" ht="15.75" customHeight="1">
      <c r="A320" s="781"/>
      <c r="B320" s="813" t="s">
        <v>727</v>
      </c>
      <c r="D320" s="297"/>
      <c r="E320" s="297"/>
      <c r="F320" s="284"/>
      <c r="G320" s="297"/>
      <c r="H320" s="297"/>
      <c r="I320" s="290"/>
      <c r="J320" s="290"/>
    </row>
  </sheetData>
  <mergeCells count="32">
    <mergeCell ref="L31:N31"/>
    <mergeCell ref="B48:H49"/>
    <mergeCell ref="B58:H58"/>
    <mergeCell ref="B131:H133"/>
    <mergeCell ref="B101:J101"/>
    <mergeCell ref="B309:J310"/>
    <mergeCell ref="B136:H138"/>
    <mergeCell ref="B280:J281"/>
    <mergeCell ref="B282:H282"/>
    <mergeCell ref="B231:H232"/>
    <mergeCell ref="B275:J276"/>
    <mergeCell ref="B303:D303"/>
    <mergeCell ref="B305:H305"/>
    <mergeCell ref="B286:B288"/>
    <mergeCell ref="B284:B285"/>
    <mergeCell ref="B296:B297"/>
    <mergeCell ref="D290:E290"/>
    <mergeCell ref="D292:E292"/>
    <mergeCell ref="D294:E294"/>
    <mergeCell ref="D296:E296"/>
    <mergeCell ref="D286:E288"/>
    <mergeCell ref="A286:A288"/>
    <mergeCell ref="B18:H21"/>
    <mergeCell ref="B23:H23"/>
    <mergeCell ref="B25:H28"/>
    <mergeCell ref="B40:H47"/>
    <mergeCell ref="B197:I199"/>
    <mergeCell ref="B158:H158"/>
    <mergeCell ref="C284:C285"/>
    <mergeCell ref="D284:E285"/>
    <mergeCell ref="B188:H189"/>
    <mergeCell ref="E95:E96"/>
  </mergeCells>
  <printOptions horizontalCentered="1"/>
  <pageMargins left="0" right="0" top="0.5" bottom="0" header="0" footer="0"/>
  <pageSetup paperSize="9" scale="74" fitToHeight="0" orientation="portrait" r:id="rId1"/>
  <headerFooter alignWithMargins="0"/>
  <rowBreaks count="5" manualBreakCount="5">
    <brk id="64" max="9" man="1"/>
    <brk id="129" max="9" man="1"/>
    <brk id="189" max="9" man="1"/>
    <brk id="249" max="9" man="1"/>
    <brk id="297" max="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8"/>
  <sheetViews>
    <sheetView view="pageBreakPreview" zoomScaleSheetLayoutView="100" workbookViewId="0">
      <selection activeCell="D17" sqref="D17"/>
    </sheetView>
  </sheetViews>
  <sheetFormatPr defaultColWidth="9" defaultRowHeight="18.75"/>
  <cols>
    <col min="1" max="1" width="8.25" style="392" customWidth="1"/>
    <col min="2" max="2" width="43.625" style="337" customWidth="1"/>
    <col min="3" max="5" width="13.625" style="337" customWidth="1"/>
    <col min="6" max="6" width="13.625" style="393" customWidth="1"/>
    <col min="7" max="7" width="15.375" style="337" customWidth="1"/>
    <col min="8" max="8" width="13.625" style="337" customWidth="1"/>
    <col min="9" max="9" width="11.875" style="391" hidden="1" customWidth="1"/>
    <col min="10" max="10" width="12.5" style="391" hidden="1" customWidth="1"/>
    <col min="11" max="11" width="11.375" style="391" hidden="1" customWidth="1"/>
    <col min="12" max="12" width="15.5" style="343" bestFit="1" customWidth="1"/>
    <col min="13" max="13" width="14.75" style="337" bestFit="1" customWidth="1"/>
    <col min="14" max="15" width="15.875" style="337" bestFit="1" customWidth="1"/>
    <col min="16" max="16" width="22.625" style="337" bestFit="1" customWidth="1"/>
    <col min="17" max="17" width="14" style="337" bestFit="1" customWidth="1"/>
    <col min="18" max="18" width="23.5" style="337" bestFit="1" customWidth="1"/>
    <col min="19" max="19" width="22.625" style="337" bestFit="1" customWidth="1"/>
    <col min="20" max="20" width="12.875" style="337" bestFit="1" customWidth="1"/>
    <col min="21" max="21" width="11.25" style="337" bestFit="1" customWidth="1"/>
    <col min="22" max="16384" width="9" style="337"/>
  </cols>
  <sheetData>
    <row r="1" spans="1:20" ht="20.100000000000001" customHeight="1">
      <c r="A1" s="1151" t="s">
        <v>170</v>
      </c>
      <c r="F1" s="338"/>
      <c r="G1" s="339"/>
      <c r="H1" s="340"/>
      <c r="I1" s="341"/>
      <c r="J1" s="342"/>
      <c r="K1" s="342"/>
    </row>
    <row r="2" spans="1:20" ht="20.100000000000001" customHeight="1">
      <c r="A2" s="766" t="s">
        <v>638</v>
      </c>
      <c r="F2" s="338"/>
      <c r="G2" s="339"/>
      <c r="H2" s="339"/>
      <c r="I2" s="341"/>
      <c r="J2" s="342"/>
      <c r="K2" s="342"/>
    </row>
    <row r="3" spans="1:20" ht="20.100000000000001" customHeight="1">
      <c r="A3" s="1152"/>
      <c r="F3" s="338"/>
      <c r="G3" s="339"/>
      <c r="H3" s="339"/>
      <c r="I3" s="341"/>
      <c r="J3" s="342"/>
      <c r="K3" s="342"/>
    </row>
    <row r="4" spans="1:20" ht="15.75" customHeight="1" thickBot="1">
      <c r="A4" s="344">
        <f>+Notes!A278+1</f>
        <v>27</v>
      </c>
      <c r="B4" s="814" t="s">
        <v>66</v>
      </c>
      <c r="C4" s="345"/>
      <c r="D4" s="345"/>
      <c r="E4" s="346"/>
      <c r="F4" s="347"/>
      <c r="G4" s="348"/>
      <c r="H4" s="348"/>
      <c r="I4" s="349"/>
      <c r="J4" s="350"/>
      <c r="K4" s="342"/>
    </row>
    <row r="5" spans="1:20" ht="15.75" customHeight="1" thickBot="1">
      <c r="A5" s="351"/>
      <c r="B5" s="351"/>
      <c r="C5" s="352"/>
      <c r="D5" s="352"/>
      <c r="E5" s="352"/>
      <c r="F5" s="348"/>
      <c r="G5" s="352"/>
      <c r="H5" s="352"/>
      <c r="I5" s="349"/>
      <c r="J5" s="350"/>
      <c r="K5" s="342"/>
      <c r="N5" s="337" t="s">
        <v>7</v>
      </c>
      <c r="O5" s="238" t="s">
        <v>277</v>
      </c>
      <c r="P5" s="238" t="s">
        <v>278</v>
      </c>
      <c r="Q5" s="238" t="s">
        <v>1</v>
      </c>
      <c r="R5" s="238" t="s">
        <v>277</v>
      </c>
      <c r="S5" s="238" t="s">
        <v>278</v>
      </c>
      <c r="T5" s="238" t="s">
        <v>1</v>
      </c>
    </row>
    <row r="6" spans="1:20" ht="15.75" customHeight="1">
      <c r="A6" s="353"/>
      <c r="B6" s="521"/>
      <c r="C6" s="1248" t="s">
        <v>391</v>
      </c>
      <c r="D6" s="1249"/>
      <c r="E6" s="1254" t="s">
        <v>392</v>
      </c>
      <c r="F6" s="1254"/>
      <c r="G6" s="1248" t="s">
        <v>1</v>
      </c>
      <c r="H6" s="1249"/>
      <c r="I6" s="349"/>
      <c r="J6" s="350"/>
      <c r="K6" s="342"/>
      <c r="N6" s="354" t="s">
        <v>279</v>
      </c>
      <c r="O6" s="355"/>
      <c r="P6" s="355"/>
      <c r="Q6" s="356">
        <f>O6+P6</f>
        <v>0</v>
      </c>
      <c r="R6" s="357"/>
      <c r="S6" s="358"/>
      <c r="T6" s="358">
        <f>R6+S6</f>
        <v>0</v>
      </c>
    </row>
    <row r="7" spans="1:20" ht="15.75" customHeight="1">
      <c r="A7" s="351"/>
      <c r="B7" s="522"/>
      <c r="C7" s="530" t="s">
        <v>280</v>
      </c>
      <c r="D7" s="534" t="s">
        <v>280</v>
      </c>
      <c r="E7" s="531" t="s">
        <v>280</v>
      </c>
      <c r="F7" s="534" t="s">
        <v>280</v>
      </c>
      <c r="G7" s="1250">
        <v>2018</v>
      </c>
      <c r="H7" s="1252">
        <v>2017</v>
      </c>
      <c r="I7" s="349"/>
      <c r="J7" s="350"/>
      <c r="K7" s="342"/>
      <c r="N7" s="354"/>
      <c r="O7" s="355"/>
      <c r="P7" s="355"/>
      <c r="Q7" s="356"/>
      <c r="R7" s="357"/>
      <c r="S7" s="358"/>
      <c r="T7" s="358"/>
    </row>
    <row r="8" spans="1:20" ht="15.75" customHeight="1">
      <c r="A8" s="351"/>
      <c r="B8" s="522"/>
      <c r="C8" s="532" t="s">
        <v>385</v>
      </c>
      <c r="D8" s="535" t="s">
        <v>386</v>
      </c>
      <c r="E8" s="533" t="s">
        <v>385</v>
      </c>
      <c r="F8" s="535" t="s">
        <v>386</v>
      </c>
      <c r="G8" s="1251"/>
      <c r="H8" s="1253"/>
      <c r="I8" s="349"/>
      <c r="J8" s="350"/>
      <c r="K8" s="342"/>
      <c r="N8" s="354" t="s">
        <v>374</v>
      </c>
      <c r="O8" s="355"/>
      <c r="P8" s="355"/>
      <c r="Q8" s="356">
        <f t="shared" ref="Q8:Q23" si="0">O8+P8</f>
        <v>0</v>
      </c>
      <c r="R8" s="357"/>
      <c r="S8" s="358"/>
      <c r="T8" s="358">
        <f t="shared" ref="T8:T23" si="1">R8+S8</f>
        <v>0</v>
      </c>
    </row>
    <row r="9" spans="1:20" ht="15.75" customHeight="1">
      <c r="A9" s="351"/>
      <c r="B9" s="523" t="s">
        <v>390</v>
      </c>
      <c r="C9" s="522"/>
      <c r="D9" s="536"/>
      <c r="E9" s="346"/>
      <c r="F9" s="539"/>
      <c r="G9" s="522"/>
      <c r="H9" s="536"/>
      <c r="I9" s="349"/>
      <c r="J9" s="350"/>
      <c r="K9" s="342"/>
      <c r="N9" s="359" t="s">
        <v>281</v>
      </c>
      <c r="O9" s="360"/>
      <c r="P9" s="360" t="e">
        <f>#REF!</f>
        <v>#REF!</v>
      </c>
      <c r="Q9" s="360" t="e">
        <f t="shared" si="0"/>
        <v>#REF!</v>
      </c>
      <c r="R9" s="361"/>
      <c r="S9" s="360">
        <v>30346030</v>
      </c>
      <c r="T9" s="360">
        <f t="shared" si="1"/>
        <v>30346030</v>
      </c>
    </row>
    <row r="10" spans="1:20" ht="15.75" customHeight="1">
      <c r="A10" s="351"/>
      <c r="B10" s="524" t="s">
        <v>61</v>
      </c>
      <c r="C10" s="527">
        <v>0</v>
      </c>
      <c r="D10" s="537">
        <v>0</v>
      </c>
      <c r="E10" s="505">
        <v>0</v>
      </c>
      <c r="F10" s="537">
        <f>SOFP!C12</f>
        <v>15259067.999999998</v>
      </c>
      <c r="G10" s="529">
        <f>SUM(C10:F10)</f>
        <v>15259067.999999998</v>
      </c>
      <c r="H10" s="537">
        <f>SOFP!E12</f>
        <v>14887719</v>
      </c>
      <c r="I10" s="349"/>
      <c r="J10" s="350"/>
      <c r="K10" s="342"/>
      <c r="N10" s="239" t="e">
        <f>#REF!</f>
        <v>#REF!</v>
      </c>
      <c r="O10" s="360"/>
      <c r="P10" s="360" t="e">
        <f>#REF!</f>
        <v>#REF!</v>
      </c>
      <c r="Q10" s="360" t="e">
        <f t="shared" si="0"/>
        <v>#REF!</v>
      </c>
      <c r="R10" s="361"/>
      <c r="S10" s="360">
        <v>107321.51999999999</v>
      </c>
      <c r="T10" s="360">
        <f t="shared" si="1"/>
        <v>107321.51999999999</v>
      </c>
    </row>
    <row r="11" spans="1:20" ht="15.75" customHeight="1">
      <c r="A11" s="362"/>
      <c r="B11" s="524" t="s">
        <v>284</v>
      </c>
      <c r="C11" s="527">
        <v>0</v>
      </c>
      <c r="D11" s="537">
        <v>0</v>
      </c>
      <c r="E11" s="505">
        <v>0</v>
      </c>
      <c r="F11" s="537">
        <f>SOFP!C13</f>
        <v>1600000</v>
      </c>
      <c r="G11" s="529">
        <f>SUM(C11:F11)</f>
        <v>1600000</v>
      </c>
      <c r="H11" s="537">
        <f>SOFP!E13</f>
        <v>1100000</v>
      </c>
      <c r="I11" s="349"/>
      <c r="J11" s="350"/>
      <c r="K11" s="342"/>
      <c r="N11" s="240" t="s">
        <v>10</v>
      </c>
      <c r="O11" s="360"/>
      <c r="P11" s="360" t="e">
        <f>#REF!</f>
        <v>#REF!</v>
      </c>
      <c r="Q11" s="360" t="e">
        <f>O11+P11</f>
        <v>#REF!</v>
      </c>
      <c r="R11" s="360"/>
      <c r="S11" s="360">
        <v>4346811.8899999997</v>
      </c>
      <c r="T11" s="360">
        <f>R11+S11</f>
        <v>4346811.8899999997</v>
      </c>
    </row>
    <row r="12" spans="1:20" ht="15.75" customHeight="1">
      <c r="A12" s="362"/>
      <c r="B12" s="524" t="str">
        <f>+SOFP!A19</f>
        <v xml:space="preserve">Short term deposits </v>
      </c>
      <c r="C12" s="527">
        <v>0</v>
      </c>
      <c r="D12" s="537">
        <v>0</v>
      </c>
      <c r="E12" s="505">
        <f>+SOFP!C19</f>
        <v>3600000</v>
      </c>
      <c r="F12" s="537">
        <v>0</v>
      </c>
      <c r="G12" s="529">
        <f>SUM(C12:F12)</f>
        <v>3600000</v>
      </c>
      <c r="H12" s="537">
        <f>SOFP!E19</f>
        <v>2000000</v>
      </c>
      <c r="I12" s="349"/>
      <c r="J12" s="350"/>
      <c r="K12" s="342"/>
      <c r="N12" s="240"/>
      <c r="O12" s="360"/>
      <c r="P12" s="360"/>
      <c r="Q12" s="360"/>
      <c r="R12" s="360"/>
      <c r="S12" s="360"/>
      <c r="T12" s="360"/>
    </row>
    <row r="13" spans="1:20" ht="15.75" customHeight="1">
      <c r="A13" s="351"/>
      <c r="B13" s="524" t="s">
        <v>343</v>
      </c>
      <c r="C13" s="527">
        <v>0</v>
      </c>
      <c r="D13" s="537">
        <v>0</v>
      </c>
      <c r="E13" s="505">
        <f>SOFP!C18</f>
        <v>7272826.3000001907</v>
      </c>
      <c r="F13" s="537">
        <v>0</v>
      </c>
      <c r="G13" s="529">
        <f t="shared" ref="G13:G15" si="2">SUM(C13:F13)</f>
        <v>7272826.3000001907</v>
      </c>
      <c r="H13" s="537">
        <f>SOFP!E18</f>
        <v>18180449.880000211</v>
      </c>
      <c r="I13" s="349"/>
      <c r="J13" s="350"/>
      <c r="K13" s="342"/>
      <c r="N13" s="239" t="s">
        <v>282</v>
      </c>
      <c r="O13" s="360"/>
      <c r="P13" s="360"/>
      <c r="Q13" s="360">
        <f t="shared" si="0"/>
        <v>0</v>
      </c>
      <c r="R13" s="361"/>
      <c r="S13" s="360">
        <v>838666.64</v>
      </c>
      <c r="T13" s="360">
        <f t="shared" si="1"/>
        <v>838666.64</v>
      </c>
    </row>
    <row r="14" spans="1:20" ht="15.75" customHeight="1">
      <c r="A14" s="1153"/>
      <c r="B14" s="235" t="s">
        <v>770</v>
      </c>
      <c r="C14" s="527">
        <v>0</v>
      </c>
      <c r="D14" s="537">
        <v>0</v>
      </c>
      <c r="E14" s="505">
        <f>SOFP!C20</f>
        <v>8505369.7142857146</v>
      </c>
      <c r="F14" s="537">
        <v>0</v>
      </c>
      <c r="G14" s="529">
        <f t="shared" si="2"/>
        <v>8505369.7142857146</v>
      </c>
      <c r="H14" s="537">
        <f>SOFP!E20</f>
        <v>9243640.0000000019</v>
      </c>
      <c r="I14" s="349"/>
      <c r="J14" s="350"/>
      <c r="K14" s="342"/>
      <c r="N14" s="239"/>
      <c r="O14" s="360"/>
      <c r="P14" s="360"/>
      <c r="Q14" s="360"/>
      <c r="R14" s="361"/>
      <c r="S14" s="360"/>
      <c r="T14" s="360"/>
    </row>
    <row r="15" spans="1:20" ht="15.75" customHeight="1">
      <c r="A15" s="362"/>
      <c r="B15" s="524" t="s">
        <v>10</v>
      </c>
      <c r="C15" s="527"/>
      <c r="D15" s="537">
        <v>0</v>
      </c>
      <c r="E15" s="505">
        <f>SOFP!C22</f>
        <v>75451347.549999908</v>
      </c>
      <c r="F15" s="537">
        <v>0</v>
      </c>
      <c r="G15" s="529">
        <f t="shared" si="2"/>
        <v>75451347.549999908</v>
      </c>
      <c r="H15" s="537">
        <f>SOFP!E22</f>
        <v>36221806.549999915</v>
      </c>
      <c r="I15" s="349"/>
      <c r="J15" s="350"/>
      <c r="K15" s="342"/>
      <c r="N15" s="354" t="s">
        <v>283</v>
      </c>
      <c r="O15" s="360"/>
      <c r="P15" s="360"/>
      <c r="Q15" s="360">
        <f t="shared" si="0"/>
        <v>0</v>
      </c>
      <c r="R15" s="360"/>
      <c r="S15" s="360"/>
      <c r="T15" s="360">
        <f t="shared" si="1"/>
        <v>0</v>
      </c>
    </row>
    <row r="16" spans="1:20" ht="15.75" customHeight="1">
      <c r="A16" s="362"/>
      <c r="B16" s="524"/>
      <c r="C16" s="527"/>
      <c r="D16" s="537"/>
      <c r="E16" s="505"/>
      <c r="F16" s="537"/>
      <c r="G16" s="529"/>
      <c r="H16" s="537"/>
      <c r="I16" s="349"/>
      <c r="J16" s="350"/>
      <c r="K16" s="342"/>
      <c r="N16" s="239" t="s">
        <v>284</v>
      </c>
      <c r="O16" s="360"/>
      <c r="P16" s="360" t="e">
        <f>#REF!</f>
        <v>#REF!</v>
      </c>
      <c r="Q16" s="360" t="e">
        <f t="shared" si="0"/>
        <v>#REF!</v>
      </c>
      <c r="R16" s="360"/>
      <c r="S16" s="360">
        <v>400000</v>
      </c>
      <c r="T16" s="360">
        <f t="shared" si="1"/>
        <v>400000</v>
      </c>
    </row>
    <row r="17" spans="1:20" ht="15.75" customHeight="1" thickBot="1">
      <c r="A17" s="363"/>
      <c r="B17" s="524"/>
      <c r="C17" s="540">
        <f t="shared" ref="C17:D17" si="3">SUM(C10:C15)</f>
        <v>0</v>
      </c>
      <c r="D17" s="541">
        <f t="shared" si="3"/>
        <v>0</v>
      </c>
      <c r="E17" s="542">
        <f>SUM(E10:E15)</f>
        <v>94829543.564285815</v>
      </c>
      <c r="F17" s="541">
        <f>SUM(F10:F15)</f>
        <v>16859068</v>
      </c>
      <c r="G17" s="543">
        <f>SUM(G10:G15)</f>
        <v>111688611.56428581</v>
      </c>
      <c r="H17" s="541">
        <f>SUM(H10:H15)</f>
        <v>81633615.430000126</v>
      </c>
      <c r="I17" s="349"/>
      <c r="J17" s="350"/>
      <c r="K17" s="342"/>
      <c r="N17" s="354" t="s">
        <v>285</v>
      </c>
      <c r="O17" s="360"/>
      <c r="P17" s="360"/>
      <c r="Q17" s="360">
        <f t="shared" si="0"/>
        <v>0</v>
      </c>
      <c r="R17" s="360"/>
      <c r="S17" s="360"/>
      <c r="T17" s="360">
        <f t="shared" si="1"/>
        <v>0</v>
      </c>
    </row>
    <row r="18" spans="1:20" ht="15.75" customHeight="1" thickTop="1">
      <c r="A18" s="363"/>
      <c r="B18" s="524"/>
      <c r="C18" s="528"/>
      <c r="D18" s="538"/>
      <c r="E18" s="505"/>
      <c r="F18" s="537"/>
      <c r="G18" s="529"/>
      <c r="H18" s="537"/>
      <c r="I18" s="349"/>
      <c r="J18" s="350"/>
      <c r="K18" s="342"/>
      <c r="N18" s="354" t="s">
        <v>374</v>
      </c>
      <c r="O18" s="360"/>
      <c r="P18" s="360"/>
      <c r="Q18" s="360">
        <f t="shared" si="0"/>
        <v>0</v>
      </c>
      <c r="R18" s="360"/>
      <c r="S18" s="360"/>
      <c r="T18" s="360">
        <f t="shared" si="1"/>
        <v>0</v>
      </c>
    </row>
    <row r="19" spans="1:20" ht="15.75" customHeight="1">
      <c r="A19" s="363"/>
      <c r="B19" s="523" t="s">
        <v>389</v>
      </c>
      <c r="C19" s="528"/>
      <c r="D19" s="538"/>
      <c r="E19" s="505"/>
      <c r="F19" s="537"/>
      <c r="G19" s="529"/>
      <c r="H19" s="537"/>
      <c r="I19" s="349"/>
      <c r="J19" s="350"/>
      <c r="K19" s="342"/>
      <c r="N19" s="239" t="s">
        <v>19</v>
      </c>
      <c r="O19" s="360"/>
      <c r="P19" s="360" t="e">
        <f>Finan.inst!#REF!</f>
        <v>#REF!</v>
      </c>
      <c r="Q19" s="360" t="e">
        <f t="shared" si="0"/>
        <v>#REF!</v>
      </c>
      <c r="R19" s="360"/>
      <c r="S19" s="360">
        <v>63114.820000000007</v>
      </c>
      <c r="T19" s="360">
        <f t="shared" si="1"/>
        <v>63114.820000000007</v>
      </c>
    </row>
    <row r="20" spans="1:20" ht="15.75" customHeight="1">
      <c r="A20" s="363"/>
      <c r="B20" s="525" t="s">
        <v>19</v>
      </c>
      <c r="C20" s="527">
        <v>0</v>
      </c>
      <c r="D20" s="537">
        <v>0</v>
      </c>
      <c r="E20" s="505">
        <f>SOFP!C45</f>
        <v>55889094.470000058</v>
      </c>
      <c r="F20" s="537">
        <v>0</v>
      </c>
      <c r="G20" s="529">
        <f t="shared" ref="G20:G21" si="4">SUM(C20:F20)</f>
        <v>55889094.470000058</v>
      </c>
      <c r="H20" s="537">
        <f>SOFP!E45</f>
        <v>27263313.820000049</v>
      </c>
      <c r="I20" s="349"/>
      <c r="J20" s="350"/>
      <c r="K20" s="342"/>
      <c r="N20" s="359" t="s">
        <v>286</v>
      </c>
      <c r="O20" s="360"/>
      <c r="P20" s="360" t="e">
        <f>#REF!</f>
        <v>#REF!</v>
      </c>
      <c r="Q20" s="360" t="e">
        <f>O20+P20</f>
        <v>#REF!</v>
      </c>
      <c r="R20" s="360"/>
      <c r="S20" s="360">
        <v>5597000</v>
      </c>
      <c r="T20" s="360">
        <f t="shared" si="1"/>
        <v>5597000</v>
      </c>
    </row>
    <row r="21" spans="1:20" ht="15.75" customHeight="1">
      <c r="A21" s="363"/>
      <c r="B21" s="524" t="s">
        <v>0</v>
      </c>
      <c r="C21" s="527">
        <v>0</v>
      </c>
      <c r="D21" s="537">
        <v>0</v>
      </c>
      <c r="E21" s="505">
        <v>0</v>
      </c>
      <c r="F21" s="537">
        <f>SOFP!C37</f>
        <v>13261699</v>
      </c>
      <c r="G21" s="529">
        <f t="shared" si="4"/>
        <v>13261699</v>
      </c>
      <c r="H21" s="537">
        <v>13261699</v>
      </c>
      <c r="I21" s="349"/>
      <c r="J21" s="350"/>
      <c r="K21" s="342"/>
      <c r="N21" s="239" t="s">
        <v>287</v>
      </c>
      <c r="O21" s="360"/>
      <c r="P21" s="360"/>
      <c r="Q21" s="360">
        <f t="shared" si="0"/>
        <v>0</v>
      </c>
      <c r="R21" s="360"/>
      <c r="S21" s="360">
        <v>387810.22</v>
      </c>
      <c r="T21" s="360">
        <f t="shared" si="1"/>
        <v>387810.22</v>
      </c>
    </row>
    <row r="22" spans="1:20" ht="15.75" customHeight="1">
      <c r="A22" s="363"/>
      <c r="B22" s="522"/>
      <c r="C22" s="527"/>
      <c r="D22" s="537"/>
      <c r="E22" s="505"/>
      <c r="F22" s="537"/>
      <c r="G22" s="529"/>
      <c r="H22" s="537"/>
      <c r="I22" s="349"/>
      <c r="J22" s="350"/>
      <c r="K22" s="342"/>
      <c r="N22" s="239"/>
      <c r="O22" s="360"/>
      <c r="P22" s="360"/>
      <c r="Q22" s="360"/>
      <c r="R22" s="360"/>
      <c r="S22" s="360"/>
      <c r="T22" s="360"/>
    </row>
    <row r="23" spans="1:20" ht="15.75" customHeight="1" thickBot="1">
      <c r="A23" s="363"/>
      <c r="B23" s="526"/>
      <c r="C23" s="544">
        <f>SUM(C20:C21)</f>
        <v>0</v>
      </c>
      <c r="D23" s="545">
        <f t="shared" ref="D23:G23" si="5">SUM(D20:D21)</f>
        <v>0</v>
      </c>
      <c r="E23" s="546">
        <f t="shared" si="5"/>
        <v>55889094.470000058</v>
      </c>
      <c r="F23" s="545">
        <f t="shared" si="5"/>
        <v>13261699</v>
      </c>
      <c r="G23" s="547">
        <f t="shared" si="5"/>
        <v>69150793.470000058</v>
      </c>
      <c r="H23" s="545">
        <f>SUM(H20:H21)</f>
        <v>40525012.820000052</v>
      </c>
      <c r="I23" s="349"/>
      <c r="J23" s="350"/>
      <c r="K23" s="342"/>
      <c r="N23" s="354" t="s">
        <v>283</v>
      </c>
      <c r="O23" s="360"/>
      <c r="P23" s="360"/>
      <c r="Q23" s="360">
        <f t="shared" si="0"/>
        <v>0</v>
      </c>
      <c r="R23" s="360"/>
      <c r="S23" s="360"/>
      <c r="T23" s="360">
        <f t="shared" si="1"/>
        <v>0</v>
      </c>
    </row>
    <row r="24" spans="1:20" ht="15.75" customHeight="1" thickTop="1">
      <c r="A24" s="363"/>
      <c r="B24" s="364"/>
      <c r="C24" s="365"/>
      <c r="D24" s="365"/>
      <c r="E24" s="366"/>
      <c r="F24" s="367"/>
      <c r="G24" s="367"/>
      <c r="H24" s="367"/>
      <c r="I24" s="349"/>
      <c r="J24" s="350"/>
      <c r="K24" s="342"/>
    </row>
    <row r="25" spans="1:20" ht="15.75" customHeight="1">
      <c r="A25" s="363"/>
      <c r="B25" s="368"/>
      <c r="C25" s="368"/>
      <c r="D25" s="368"/>
      <c r="E25" s="368"/>
      <c r="F25" s="368"/>
      <c r="G25" s="368"/>
      <c r="H25" s="368"/>
      <c r="I25" s="349"/>
      <c r="J25" s="350"/>
      <c r="K25" s="342"/>
    </row>
    <row r="26" spans="1:20" ht="15.75" customHeight="1">
      <c r="A26" s="370">
        <f>0.1+A4</f>
        <v>27.1</v>
      </c>
      <c r="B26" s="371" t="s">
        <v>387</v>
      </c>
      <c r="C26" s="372"/>
      <c r="D26" s="372"/>
      <c r="E26" s="372"/>
      <c r="F26" s="372"/>
      <c r="G26" s="372"/>
      <c r="H26" s="372"/>
      <c r="I26" s="369"/>
      <c r="J26" s="350"/>
      <c r="K26" s="342"/>
    </row>
    <row r="27" spans="1:20" ht="15.75" customHeight="1">
      <c r="A27" s="370"/>
      <c r="B27" s="371"/>
      <c r="C27" s="372"/>
      <c r="D27" s="372"/>
      <c r="E27" s="372"/>
      <c r="F27" s="372"/>
      <c r="G27" s="372"/>
      <c r="H27" s="372"/>
      <c r="I27" s="364"/>
      <c r="J27" s="1048"/>
      <c r="K27" s="342"/>
    </row>
    <row r="28" spans="1:20" ht="15.75" customHeight="1">
      <c r="A28" s="373"/>
      <c r="B28" s="1245" t="s">
        <v>291</v>
      </c>
      <c r="C28" s="1245"/>
      <c r="D28" s="1245"/>
      <c r="E28" s="1245"/>
      <c r="F28" s="1245"/>
      <c r="G28" s="1245"/>
      <c r="H28" s="1245"/>
      <c r="I28" s="372"/>
      <c r="J28" s="372"/>
      <c r="K28" s="342"/>
    </row>
    <row r="29" spans="1:20" ht="33" customHeight="1">
      <c r="A29" s="373"/>
      <c r="B29" s="1245"/>
      <c r="C29" s="1245"/>
      <c r="D29" s="1245"/>
      <c r="E29" s="1245"/>
      <c r="F29" s="1245"/>
      <c r="G29" s="1245"/>
      <c r="H29" s="1245"/>
      <c r="I29" s="517"/>
      <c r="J29" s="517"/>
      <c r="K29" s="342"/>
    </row>
    <row r="30" spans="1:20" ht="15.75" customHeight="1">
      <c r="A30" s="373"/>
      <c r="B30" s="1035"/>
      <c r="C30" s="1035"/>
      <c r="D30" s="1035"/>
      <c r="E30" s="1035"/>
      <c r="F30" s="1035"/>
      <c r="G30" s="1035"/>
      <c r="H30" s="1035"/>
      <c r="I30" s="517"/>
      <c r="J30" s="517"/>
      <c r="K30" s="342"/>
    </row>
    <row r="31" spans="1:20" ht="15.75" customHeight="1">
      <c r="A31" s="370">
        <f>A26+0.1</f>
        <v>27.200000000000003</v>
      </c>
      <c r="B31" s="1039" t="s">
        <v>723</v>
      </c>
      <c r="C31" s="1035"/>
      <c r="D31" s="1035"/>
      <c r="E31" s="1035"/>
      <c r="F31" s="1035"/>
      <c r="G31" s="1035"/>
      <c r="H31" s="1035"/>
      <c r="I31" s="517"/>
      <c r="J31" s="517"/>
      <c r="K31" s="342"/>
    </row>
    <row r="32" spans="1:20" ht="15.75" customHeight="1">
      <c r="A32" s="370"/>
      <c r="B32" s="1039"/>
      <c r="C32" s="1042"/>
      <c r="D32" s="1042"/>
      <c r="E32" s="1042"/>
      <c r="F32" s="1042"/>
      <c r="G32" s="1042"/>
      <c r="H32" s="1042"/>
      <c r="I32" s="517"/>
      <c r="J32" s="517"/>
      <c r="K32" s="342"/>
    </row>
    <row r="33" spans="1:23" ht="15.75" customHeight="1">
      <c r="A33" s="373"/>
      <c r="B33" s="1245" t="s">
        <v>724</v>
      </c>
      <c r="C33" s="1245"/>
      <c r="D33" s="1245"/>
      <c r="E33" s="1245"/>
      <c r="F33" s="1245"/>
      <c r="G33" s="1245"/>
      <c r="H33" s="1245"/>
      <c r="I33" s="517"/>
      <c r="J33" s="517"/>
      <c r="K33" s="342"/>
    </row>
    <row r="34" spans="1:23" ht="15.75" customHeight="1">
      <c r="A34" s="373"/>
      <c r="B34" s="1245"/>
      <c r="C34" s="1245"/>
      <c r="D34" s="1245"/>
      <c r="E34" s="1245"/>
      <c r="F34" s="1245"/>
      <c r="G34" s="1245"/>
      <c r="H34" s="1245"/>
      <c r="I34" s="517"/>
      <c r="J34" s="517"/>
      <c r="K34" s="342"/>
    </row>
    <row r="35" spans="1:23" ht="15.75" customHeight="1">
      <c r="A35" s="373"/>
      <c r="B35" s="1035"/>
      <c r="C35" s="1035"/>
      <c r="D35" s="1035"/>
      <c r="E35" s="1035"/>
      <c r="F35" s="1035"/>
      <c r="G35" s="1035"/>
      <c r="H35" s="1035"/>
      <c r="I35" s="517"/>
      <c r="J35" s="517"/>
      <c r="K35" s="342"/>
    </row>
    <row r="36" spans="1:23" ht="15.75" customHeight="1">
      <c r="A36" s="370">
        <f>A31+0.1</f>
        <v>27.300000000000004</v>
      </c>
      <c r="B36" s="371" t="s">
        <v>725</v>
      </c>
      <c r="C36" s="1035"/>
      <c r="D36" s="1035"/>
      <c r="E36" s="1035"/>
      <c r="F36" s="1035"/>
      <c r="G36" s="1035"/>
      <c r="H36" s="1035"/>
      <c r="I36" s="517"/>
      <c r="J36" s="517"/>
      <c r="K36" s="342"/>
    </row>
    <row r="37" spans="1:23" ht="15.75" customHeight="1">
      <c r="A37" s="370"/>
      <c r="B37" s="371"/>
      <c r="C37" s="1042"/>
      <c r="D37" s="1042"/>
      <c r="E37" s="1042"/>
      <c r="F37" s="1042"/>
      <c r="G37" s="1042"/>
      <c r="H37" s="1042"/>
      <c r="I37" s="517"/>
      <c r="J37" s="517"/>
      <c r="K37" s="342"/>
    </row>
    <row r="38" spans="1:23" ht="15.75" customHeight="1">
      <c r="A38" s="373"/>
      <c r="B38" s="1255" t="s">
        <v>726</v>
      </c>
      <c r="C38" s="1255"/>
      <c r="D38" s="1255"/>
      <c r="E38" s="1255"/>
      <c r="F38" s="1255"/>
      <c r="G38" s="1255"/>
      <c r="H38" s="1255"/>
      <c r="I38" s="1255"/>
      <c r="J38" s="1255"/>
      <c r="K38" s="342"/>
    </row>
    <row r="39" spans="1:23" ht="15.75" customHeight="1">
      <c r="A39" s="373"/>
      <c r="B39" s="1255"/>
      <c r="C39" s="1255"/>
      <c r="D39" s="1255"/>
      <c r="E39" s="1255"/>
      <c r="F39" s="1255"/>
      <c r="G39" s="1255"/>
      <c r="H39" s="1255"/>
      <c r="I39" s="1255"/>
      <c r="J39" s="1255"/>
      <c r="K39" s="342"/>
    </row>
    <row r="40" spans="1:23" ht="15.75" customHeight="1">
      <c r="A40" s="370">
        <f>A36+0.1</f>
        <v>27.400000000000006</v>
      </c>
      <c r="B40" s="371" t="s">
        <v>388</v>
      </c>
      <c r="C40" s="372"/>
      <c r="D40" s="372"/>
      <c r="E40" s="375"/>
      <c r="F40" s="373"/>
      <c r="G40" s="375"/>
      <c r="H40" s="376"/>
      <c r="I40" s="374"/>
      <c r="J40" s="374"/>
      <c r="K40" s="342"/>
    </row>
    <row r="41" spans="1:23" ht="15.75" customHeight="1">
      <c r="A41" s="370"/>
      <c r="B41" s="371"/>
      <c r="C41" s="372"/>
      <c r="D41" s="372"/>
      <c r="E41" s="375"/>
      <c r="F41" s="373"/>
      <c r="G41" s="375"/>
      <c r="H41" s="376"/>
      <c r="I41" s="374"/>
      <c r="J41" s="374"/>
      <c r="K41" s="342"/>
    </row>
    <row r="42" spans="1:23" ht="30" customHeight="1">
      <c r="A42" s="377"/>
      <c r="B42" s="1245" t="s">
        <v>292</v>
      </c>
      <c r="C42" s="1245"/>
      <c r="D42" s="1245"/>
      <c r="E42" s="1245"/>
      <c r="F42" s="1245"/>
      <c r="G42" s="1245"/>
      <c r="H42" s="1245"/>
      <c r="I42" s="372"/>
      <c r="J42" s="372"/>
      <c r="K42" s="342"/>
    </row>
    <row r="43" spans="1:23" ht="15.75" customHeight="1">
      <c r="A43" s="377"/>
      <c r="B43" s="1245"/>
      <c r="C43" s="1245"/>
      <c r="D43" s="1245"/>
      <c r="E43" s="1245"/>
      <c r="F43" s="1245"/>
      <c r="G43" s="1245"/>
      <c r="H43" s="1245"/>
      <c r="I43" s="372"/>
      <c r="J43" s="372"/>
      <c r="K43" s="342"/>
    </row>
    <row r="44" spans="1:23" ht="15.75" customHeight="1">
      <c r="A44" s="377"/>
      <c r="B44" s="377"/>
      <c r="C44" s="377"/>
      <c r="D44" s="377"/>
      <c r="E44" s="377"/>
      <c r="F44" s="377"/>
      <c r="G44" s="377"/>
      <c r="H44" s="377"/>
      <c r="I44" s="517"/>
      <c r="J44" s="517"/>
      <c r="K44" s="342"/>
    </row>
    <row r="45" spans="1:23" s="343" customFormat="1" ht="15.75" customHeight="1">
      <c r="A45" s="377"/>
      <c r="B45" s="1246" t="s">
        <v>293</v>
      </c>
      <c r="C45" s="1246"/>
      <c r="D45" s="1246"/>
      <c r="E45" s="1246"/>
      <c r="F45" s="1246"/>
      <c r="G45" s="1246"/>
      <c r="H45" s="1246"/>
      <c r="I45" s="377"/>
      <c r="J45" s="377"/>
      <c r="K45" s="342"/>
      <c r="M45" s="337"/>
      <c r="N45" s="337"/>
      <c r="O45" s="337"/>
      <c r="P45" s="337"/>
      <c r="Q45" s="337"/>
      <c r="R45" s="337"/>
      <c r="S45" s="337"/>
      <c r="T45" s="337"/>
      <c r="U45" s="337"/>
      <c r="V45" s="337"/>
      <c r="W45" s="337"/>
    </row>
    <row r="46" spans="1:23" s="343" customFormat="1" ht="15.75" customHeight="1">
      <c r="A46" s="377"/>
      <c r="B46" s="378"/>
      <c r="C46" s="378"/>
      <c r="D46" s="378"/>
      <c r="E46" s="378"/>
      <c r="F46" s="378"/>
      <c r="G46" s="518">
        <v>2018</v>
      </c>
      <c r="H46" s="519">
        <v>2017</v>
      </c>
      <c r="I46" s="517"/>
      <c r="J46" s="517"/>
      <c r="K46" s="342"/>
      <c r="M46" s="337"/>
      <c r="N46" s="337"/>
      <c r="O46" s="337"/>
      <c r="P46" s="337"/>
      <c r="Q46" s="337"/>
      <c r="R46" s="337"/>
      <c r="S46" s="337"/>
      <c r="T46" s="337"/>
      <c r="U46" s="337"/>
      <c r="V46" s="337"/>
      <c r="W46" s="337"/>
    </row>
    <row r="47" spans="1:23" s="343" customFormat="1" ht="15.75" customHeight="1">
      <c r="A47" s="377"/>
      <c r="B47" s="378"/>
      <c r="C47" s="378"/>
      <c r="D47" s="378"/>
      <c r="E47" s="378"/>
      <c r="F47" s="378"/>
      <c r="G47" s="379" t="s">
        <v>294</v>
      </c>
      <c r="H47" s="381" t="s">
        <v>294</v>
      </c>
      <c r="I47" s="518"/>
      <c r="J47" s="518"/>
      <c r="K47" s="342"/>
      <c r="M47" s="337"/>
      <c r="N47" s="337"/>
      <c r="O47" s="337"/>
      <c r="P47" s="337"/>
      <c r="Q47" s="337"/>
      <c r="R47" s="337"/>
      <c r="S47" s="337"/>
      <c r="T47" s="337"/>
      <c r="U47" s="337"/>
      <c r="V47" s="337"/>
      <c r="W47" s="337"/>
    </row>
    <row r="48" spans="1:23" s="343" customFormat="1" ht="15.75" customHeight="1">
      <c r="A48" s="377"/>
      <c r="B48" s="378"/>
      <c r="C48" s="378"/>
      <c r="D48" s="378"/>
      <c r="E48" s="378"/>
      <c r="F48" s="378"/>
      <c r="G48" s="380"/>
      <c r="H48" s="380"/>
      <c r="I48" s="379" t="s">
        <v>295</v>
      </c>
      <c r="J48" s="379" t="s">
        <v>296</v>
      </c>
      <c r="K48" s="342"/>
      <c r="M48" s="337"/>
      <c r="N48" s="337"/>
      <c r="O48" s="337"/>
      <c r="P48" s="337"/>
      <c r="Q48" s="337"/>
      <c r="R48" s="337"/>
      <c r="S48" s="337"/>
      <c r="T48" s="337"/>
      <c r="U48" s="337"/>
      <c r="V48" s="337"/>
      <c r="W48" s="337"/>
    </row>
    <row r="49" spans="1:23" s="343" customFormat="1" ht="15.75" customHeight="1" thickBot="1">
      <c r="A49" s="377"/>
      <c r="B49" s="376" t="s">
        <v>19</v>
      </c>
      <c r="C49" s="378"/>
      <c r="D49" s="378"/>
      <c r="E49" s="378"/>
      <c r="F49" s="378"/>
      <c r="G49" s="553">
        <f>G20</f>
        <v>55889094.470000058</v>
      </c>
      <c r="H49" s="552">
        <f>H20</f>
        <v>27263313.820000049</v>
      </c>
      <c r="I49" s="380"/>
      <c r="J49" s="380"/>
      <c r="K49" s="342"/>
      <c r="M49" s="337"/>
      <c r="N49" s="337"/>
      <c r="O49" s="337"/>
      <c r="P49" s="337"/>
      <c r="Q49" s="337"/>
      <c r="R49" s="337"/>
      <c r="S49" s="337"/>
      <c r="T49" s="337"/>
      <c r="U49" s="337"/>
      <c r="V49" s="337"/>
      <c r="W49" s="337"/>
    </row>
    <row r="50" spans="1:23" s="343" customFormat="1" ht="15.75" customHeight="1" thickTop="1" thickBot="1">
      <c r="A50" s="377"/>
      <c r="B50" s="378"/>
      <c r="C50" s="378"/>
      <c r="D50" s="378"/>
      <c r="E50" s="378"/>
      <c r="F50" s="378"/>
      <c r="G50" s="378"/>
      <c r="H50" s="378"/>
      <c r="I50" s="382" t="e">
        <f>SUM(#REF!)</f>
        <v>#REF!</v>
      </c>
      <c r="J50" s="382" t="e">
        <f>#REF!+#REF!</f>
        <v>#REF!</v>
      </c>
      <c r="K50" s="342"/>
      <c r="M50" s="337"/>
      <c r="N50" s="337"/>
      <c r="O50" s="337"/>
      <c r="P50" s="337"/>
      <c r="Q50" s="337"/>
      <c r="R50" s="337"/>
      <c r="S50" s="337"/>
      <c r="T50" s="337"/>
      <c r="U50" s="337"/>
      <c r="V50" s="337"/>
      <c r="W50" s="337"/>
    </row>
    <row r="51" spans="1:23" s="343" customFormat="1" ht="15.75" customHeight="1" thickTop="1">
      <c r="A51" s="370">
        <f>A40+0.1</f>
        <v>27.500000000000007</v>
      </c>
      <c r="B51" s="371" t="s">
        <v>384</v>
      </c>
      <c r="C51" s="376"/>
      <c r="D51" s="376"/>
      <c r="E51" s="376"/>
      <c r="F51" s="376"/>
      <c r="G51" s="376"/>
      <c r="H51" s="376"/>
      <c r="I51" s="378"/>
      <c r="J51" s="378"/>
      <c r="K51" s="342"/>
      <c r="M51" s="337"/>
      <c r="N51" s="337"/>
      <c r="O51" s="337"/>
      <c r="P51" s="337"/>
      <c r="Q51" s="337"/>
      <c r="R51" s="337"/>
      <c r="S51" s="337"/>
      <c r="T51" s="337"/>
      <c r="U51" s="337"/>
      <c r="V51" s="337"/>
      <c r="W51" s="337"/>
    </row>
    <row r="52" spans="1:23" s="343" customFormat="1" ht="15.75" customHeight="1">
      <c r="A52" s="370"/>
      <c r="B52" s="371"/>
      <c r="C52" s="376"/>
      <c r="D52" s="376"/>
      <c r="E52" s="376"/>
      <c r="F52" s="376"/>
      <c r="G52" s="376"/>
      <c r="H52" s="376"/>
      <c r="I52" s="517"/>
      <c r="J52" s="517"/>
      <c r="K52" s="342"/>
      <c r="M52" s="337"/>
      <c r="N52" s="337"/>
      <c r="O52" s="337"/>
      <c r="P52" s="337"/>
      <c r="Q52" s="337"/>
      <c r="R52" s="337"/>
      <c r="S52" s="337"/>
      <c r="T52" s="337"/>
      <c r="U52" s="337"/>
      <c r="V52" s="337"/>
      <c r="W52" s="337"/>
    </row>
    <row r="53" spans="1:23" s="343" customFormat="1" ht="15.75" customHeight="1">
      <c r="A53" s="377"/>
      <c r="B53" s="1247" t="s">
        <v>640</v>
      </c>
      <c r="C53" s="1247"/>
      <c r="D53" s="1247"/>
      <c r="E53" s="1247"/>
      <c r="F53" s="1247"/>
      <c r="G53" s="1247"/>
      <c r="H53" s="1247"/>
      <c r="I53" s="376"/>
      <c r="J53" s="376"/>
      <c r="K53" s="342"/>
      <c r="M53" s="337"/>
      <c r="N53" s="337"/>
      <c r="O53" s="337"/>
      <c r="P53" s="337"/>
      <c r="Q53" s="337"/>
      <c r="R53" s="337"/>
      <c r="S53" s="337"/>
      <c r="T53" s="337"/>
      <c r="U53" s="337"/>
      <c r="V53" s="337"/>
      <c r="W53" s="337"/>
    </row>
    <row r="54" spans="1:23" s="343" customFormat="1" ht="15.75" customHeight="1">
      <c r="A54" s="377"/>
      <c r="B54" s="1247"/>
      <c r="C54" s="1247"/>
      <c r="D54" s="1247"/>
      <c r="E54" s="1247"/>
      <c r="F54" s="1247"/>
      <c r="G54" s="1247"/>
      <c r="H54" s="1247"/>
      <c r="I54" s="516"/>
      <c r="J54" s="516"/>
      <c r="K54" s="342"/>
      <c r="M54" s="337"/>
      <c r="N54" s="337"/>
      <c r="O54" s="337"/>
      <c r="P54" s="337"/>
      <c r="Q54" s="337"/>
      <c r="R54" s="337"/>
      <c r="S54" s="337"/>
      <c r="T54" s="337"/>
      <c r="U54" s="337"/>
      <c r="V54" s="337"/>
      <c r="W54" s="337"/>
    </row>
    <row r="55" spans="1:23" s="343" customFormat="1" ht="15.75" customHeight="1">
      <c r="A55" s="377"/>
      <c r="B55" s="1247"/>
      <c r="C55" s="1247"/>
      <c r="D55" s="1247"/>
      <c r="E55" s="1247"/>
      <c r="F55" s="1247"/>
      <c r="G55" s="1247"/>
      <c r="H55" s="1247"/>
      <c r="I55" s="516"/>
      <c r="J55" s="516"/>
      <c r="K55" s="342"/>
      <c r="M55" s="337"/>
      <c r="N55" s="337"/>
      <c r="O55" s="337"/>
      <c r="P55" s="337"/>
      <c r="Q55" s="337"/>
      <c r="R55" s="337"/>
      <c r="S55" s="337"/>
      <c r="T55" s="337"/>
      <c r="U55" s="337"/>
      <c r="V55" s="337"/>
      <c r="W55" s="337"/>
    </row>
    <row r="56" spans="1:23" s="343" customFormat="1" ht="15.75" customHeight="1">
      <c r="A56" s="377"/>
      <c r="B56" s="1247"/>
      <c r="C56" s="1247"/>
      <c r="D56" s="1247"/>
      <c r="E56" s="1247"/>
      <c r="F56" s="1247"/>
      <c r="G56" s="1247"/>
      <c r="H56" s="1247"/>
      <c r="I56" s="516"/>
      <c r="J56" s="516"/>
      <c r="K56" s="342"/>
      <c r="M56" s="337"/>
      <c r="N56" s="337"/>
      <c r="O56" s="337"/>
      <c r="P56" s="337"/>
      <c r="Q56" s="337"/>
      <c r="R56" s="337"/>
      <c r="S56" s="337"/>
      <c r="T56" s="337"/>
      <c r="U56" s="337"/>
      <c r="V56" s="337"/>
      <c r="W56" s="337"/>
    </row>
    <row r="57" spans="1:23" s="343" customFormat="1" ht="46.5" customHeight="1">
      <c r="A57" s="377"/>
      <c r="B57" s="1247"/>
      <c r="C57" s="1247"/>
      <c r="D57" s="1247"/>
      <c r="E57" s="1247"/>
      <c r="F57" s="1247"/>
      <c r="G57" s="1247"/>
      <c r="H57" s="1247"/>
      <c r="I57" s="516"/>
      <c r="J57" s="516"/>
      <c r="K57" s="342"/>
      <c r="M57" s="337"/>
      <c r="N57" s="337"/>
      <c r="O57" s="337"/>
      <c r="P57" s="337"/>
      <c r="Q57" s="337"/>
      <c r="R57" s="337"/>
      <c r="S57" s="337"/>
      <c r="T57" s="337"/>
      <c r="U57" s="337"/>
      <c r="V57" s="337"/>
      <c r="W57" s="337"/>
    </row>
    <row r="58" spans="1:23" s="343" customFormat="1" ht="15.75" customHeight="1">
      <c r="A58" s="377"/>
      <c r="B58" s="548"/>
      <c r="C58" s="548"/>
      <c r="D58" s="548"/>
      <c r="E58" s="548"/>
      <c r="F58" s="548"/>
      <c r="G58" s="548"/>
      <c r="H58" s="548"/>
      <c r="I58" s="516"/>
      <c r="J58" s="516"/>
      <c r="K58" s="342"/>
      <c r="M58" s="337"/>
      <c r="N58" s="337"/>
      <c r="O58" s="337"/>
      <c r="P58" s="337"/>
      <c r="Q58" s="337"/>
      <c r="R58" s="337"/>
      <c r="S58" s="337"/>
      <c r="T58" s="337"/>
      <c r="U58" s="337"/>
      <c r="V58" s="337"/>
      <c r="W58" s="337"/>
    </row>
    <row r="59" spans="1:23" s="343" customFormat="1" ht="15.75" customHeight="1">
      <c r="A59" s="377"/>
      <c r="B59" s="378"/>
      <c r="C59" s="378"/>
      <c r="F59" s="378"/>
      <c r="G59" s="375">
        <v>2018</v>
      </c>
      <c r="H59" s="373">
        <v>2017</v>
      </c>
      <c r="I59" s="378"/>
      <c r="J59" s="378"/>
      <c r="K59" s="342"/>
      <c r="M59" s="337"/>
      <c r="N59" s="337"/>
      <c r="O59" s="337"/>
      <c r="P59" s="337"/>
      <c r="Q59" s="337"/>
      <c r="R59" s="337"/>
      <c r="S59" s="337"/>
      <c r="T59" s="337"/>
      <c r="U59" s="337"/>
      <c r="V59" s="337"/>
      <c r="W59" s="337"/>
    </row>
    <row r="60" spans="1:23" s="343" customFormat="1" ht="15.75" customHeight="1">
      <c r="A60" s="377"/>
      <c r="B60" s="378"/>
      <c r="C60" s="378"/>
      <c r="F60" s="378"/>
      <c r="G60" s="375" t="s">
        <v>24</v>
      </c>
      <c r="H60" s="373" t="s">
        <v>24</v>
      </c>
      <c r="I60" s="378"/>
      <c r="J60" s="378"/>
      <c r="K60" s="342"/>
      <c r="M60" s="337"/>
      <c r="N60" s="337"/>
      <c r="O60" s="337"/>
      <c r="P60" s="337"/>
      <c r="Q60" s="337"/>
      <c r="R60" s="337"/>
      <c r="S60" s="337"/>
      <c r="T60" s="337"/>
      <c r="U60" s="337"/>
      <c r="V60" s="337"/>
      <c r="W60" s="337"/>
    </row>
    <row r="61" spans="1:23" s="343" customFormat="1" ht="15.75" customHeight="1">
      <c r="A61" s="377"/>
      <c r="B61" s="517" t="s">
        <v>377</v>
      </c>
      <c r="C61" s="517"/>
      <c r="F61" s="517"/>
      <c r="G61" s="819">
        <f>+F21</f>
        <v>13261699</v>
      </c>
      <c r="H61" s="820">
        <v>13261699</v>
      </c>
      <c r="I61" s="517"/>
      <c r="J61" s="517"/>
      <c r="K61" s="342"/>
      <c r="M61" s="337"/>
      <c r="N61" s="337"/>
      <c r="O61" s="337"/>
      <c r="P61" s="337"/>
      <c r="Q61" s="337"/>
      <c r="R61" s="337"/>
      <c r="S61" s="337"/>
      <c r="T61" s="337"/>
      <c r="U61" s="337"/>
      <c r="V61" s="337"/>
      <c r="W61" s="337"/>
    </row>
    <row r="62" spans="1:23" s="343" customFormat="1" ht="15.75" customHeight="1">
      <c r="A62" s="377"/>
      <c r="B62" s="378" t="s">
        <v>298</v>
      </c>
      <c r="C62" s="378"/>
      <c r="F62" s="378"/>
      <c r="G62" s="383">
        <f>SOFP!C22</f>
        <v>75451347.549999908</v>
      </c>
      <c r="H62" s="372">
        <v>36221806.549999915</v>
      </c>
      <c r="I62" s="378"/>
      <c r="J62" s="378"/>
      <c r="K62" s="342"/>
      <c r="M62" s="337"/>
      <c r="N62" s="337"/>
      <c r="O62" s="337"/>
      <c r="P62" s="337"/>
      <c r="Q62" s="337"/>
      <c r="R62" s="337"/>
      <c r="S62" s="337"/>
      <c r="T62" s="337"/>
      <c r="U62" s="337"/>
      <c r="V62" s="337"/>
      <c r="W62" s="337"/>
    </row>
    <row r="63" spans="1:23" s="343" customFormat="1" ht="15.75" customHeight="1">
      <c r="A63" s="377"/>
      <c r="B63" s="378" t="s">
        <v>378</v>
      </c>
      <c r="C63" s="378"/>
      <c r="F63" s="378"/>
      <c r="G63" s="817">
        <f>G61-G62</f>
        <v>-62189648.549999908</v>
      </c>
      <c r="H63" s="818">
        <f>H61-H62</f>
        <v>-22960107.549999915</v>
      </c>
      <c r="I63" s="378"/>
      <c r="J63" s="378"/>
      <c r="K63" s="342"/>
      <c r="M63" s="337"/>
      <c r="N63" s="337"/>
      <c r="O63" s="337"/>
      <c r="P63" s="337"/>
      <c r="Q63" s="337"/>
      <c r="R63" s="337"/>
      <c r="S63" s="337"/>
      <c r="T63" s="337"/>
      <c r="U63" s="337"/>
      <c r="V63" s="337"/>
      <c r="W63" s="337"/>
    </row>
    <row r="64" spans="1:23" s="343" customFormat="1" ht="15.75" customHeight="1">
      <c r="A64" s="377"/>
      <c r="B64" s="378" t="s">
        <v>379</v>
      </c>
      <c r="C64" s="378"/>
      <c r="F64" s="378"/>
      <c r="G64" s="815">
        <f>SOFP!C33+SOFP!C35+SOFP!C37</f>
        <v>60403065.967345715</v>
      </c>
      <c r="H64" s="816">
        <v>60190470</v>
      </c>
      <c r="I64" s="378"/>
      <c r="J64" s="378"/>
      <c r="K64" s="342"/>
      <c r="M64" s="337"/>
      <c r="N64" s="337"/>
      <c r="O64" s="337"/>
      <c r="P64" s="337"/>
      <c r="Q64" s="337"/>
      <c r="R64" s="337"/>
      <c r="S64" s="337"/>
      <c r="T64" s="337"/>
      <c r="U64" s="337"/>
      <c r="V64" s="337"/>
      <c r="W64" s="337"/>
    </row>
    <row r="65" spans="1:23" s="343" customFormat="1" ht="15.75" customHeight="1" thickBot="1">
      <c r="A65" s="377"/>
      <c r="B65" s="378" t="s">
        <v>380</v>
      </c>
      <c r="C65" s="378"/>
      <c r="F65" s="378"/>
      <c r="G65" s="384">
        <f>G63+G64</f>
        <v>-1786582.582654193</v>
      </c>
      <c r="H65" s="385">
        <f>H63+H64</f>
        <v>37230362.450000085</v>
      </c>
      <c r="I65" s="378"/>
      <c r="J65" s="378"/>
      <c r="K65" s="342"/>
      <c r="M65" s="337"/>
      <c r="N65" s="337"/>
      <c r="O65" s="337"/>
      <c r="P65" s="337"/>
      <c r="Q65" s="337"/>
      <c r="R65" s="337"/>
      <c r="S65" s="337"/>
      <c r="T65" s="337"/>
      <c r="U65" s="337"/>
      <c r="V65" s="337"/>
      <c r="W65" s="337"/>
    </row>
    <row r="66" spans="1:23" s="343" customFormat="1" ht="15.75" customHeight="1" thickTop="1">
      <c r="A66" s="377"/>
      <c r="B66" s="517"/>
      <c r="C66" s="517"/>
      <c r="F66" s="517"/>
      <c r="G66" s="815"/>
      <c r="H66" s="816"/>
      <c r="I66" s="517"/>
      <c r="J66" s="517"/>
      <c r="K66" s="342"/>
      <c r="M66" s="337"/>
      <c r="N66" s="337"/>
      <c r="O66" s="337"/>
      <c r="P66" s="337"/>
      <c r="Q66" s="337"/>
      <c r="R66" s="337"/>
      <c r="S66" s="337"/>
      <c r="T66" s="337"/>
      <c r="U66" s="337"/>
      <c r="V66" s="337"/>
      <c r="W66" s="337"/>
    </row>
    <row r="67" spans="1:23" s="343" customFormat="1" ht="15.75" customHeight="1" thickBot="1">
      <c r="A67" s="377"/>
      <c r="B67" s="378" t="s">
        <v>381</v>
      </c>
      <c r="C67" s="378"/>
      <c r="F67" s="378"/>
      <c r="G67" s="386">
        <f>G63/G65</f>
        <v>34.809277306179354</v>
      </c>
      <c r="H67" s="387">
        <f>H63/H65</f>
        <v>-0.61670384167855075</v>
      </c>
      <c r="I67" s="378"/>
      <c r="J67" s="378"/>
      <c r="K67" s="342"/>
      <c r="M67" s="337"/>
      <c r="N67" s="337"/>
      <c r="O67" s="337"/>
      <c r="P67" s="337"/>
      <c r="Q67" s="337"/>
      <c r="R67" s="337"/>
      <c r="S67" s="337"/>
      <c r="T67" s="337"/>
      <c r="U67" s="337"/>
      <c r="V67" s="337"/>
      <c r="W67" s="337"/>
    </row>
    <row r="68" spans="1:23" s="343" customFormat="1" ht="15.75" customHeight="1" thickTop="1">
      <c r="A68" s="377"/>
      <c r="B68" s="378"/>
      <c r="C68" s="378"/>
      <c r="D68" s="388"/>
      <c r="E68" s="378"/>
      <c r="F68" s="378"/>
      <c r="G68" s="378"/>
      <c r="H68" s="378"/>
      <c r="I68" s="378"/>
      <c r="J68" s="378"/>
      <c r="K68" s="342"/>
      <c r="M68" s="337"/>
      <c r="N68" s="337"/>
      <c r="O68" s="337"/>
      <c r="P68" s="337"/>
      <c r="Q68" s="337"/>
      <c r="R68" s="337"/>
      <c r="S68" s="337"/>
      <c r="T68" s="337"/>
      <c r="U68" s="337"/>
      <c r="V68" s="337"/>
      <c r="W68" s="337"/>
    </row>
    <row r="69" spans="1:23" s="343" customFormat="1" ht="15.75" customHeight="1">
      <c r="A69" s="370">
        <f>A51+0.1</f>
        <v>27.600000000000009</v>
      </c>
      <c r="B69" s="371" t="s">
        <v>383</v>
      </c>
      <c r="C69" s="377"/>
      <c r="D69" s="377"/>
      <c r="E69" s="377"/>
      <c r="F69" s="378"/>
      <c r="G69" s="378"/>
      <c r="H69" s="378"/>
      <c r="I69" s="378"/>
      <c r="J69" s="378"/>
      <c r="K69" s="342"/>
      <c r="M69" s="337"/>
      <c r="N69" s="337"/>
      <c r="O69" s="337"/>
      <c r="P69" s="337"/>
      <c r="Q69" s="337"/>
      <c r="R69" s="337"/>
      <c r="S69" s="337"/>
      <c r="T69" s="337"/>
      <c r="U69" s="337"/>
      <c r="V69" s="337"/>
      <c r="W69" s="337"/>
    </row>
    <row r="70" spans="1:23" s="343" customFormat="1" ht="15.75" customHeight="1">
      <c r="A70" s="377"/>
      <c r="B70" s="376" t="s">
        <v>382</v>
      </c>
      <c r="C70" s="377"/>
      <c r="D70" s="377"/>
      <c r="E70" s="377"/>
      <c r="F70" s="378"/>
      <c r="G70" s="378"/>
      <c r="H70" s="378"/>
      <c r="I70" s="378"/>
      <c r="J70" s="378"/>
      <c r="K70" s="342"/>
      <c r="M70" s="337"/>
      <c r="N70" s="337"/>
      <c r="O70" s="337"/>
      <c r="P70" s="337"/>
      <c r="Q70" s="337"/>
      <c r="R70" s="337"/>
      <c r="S70" s="337"/>
      <c r="T70" s="337"/>
      <c r="U70" s="337"/>
      <c r="V70" s="337"/>
      <c r="W70" s="337"/>
    </row>
    <row r="71" spans="1:23" s="343" customFormat="1" ht="20.100000000000001" customHeight="1">
      <c r="A71" s="351"/>
      <c r="B71" s="352"/>
      <c r="C71" s="352"/>
      <c r="D71" s="352"/>
      <c r="E71" s="352"/>
      <c r="F71" s="348"/>
      <c r="G71" s="352"/>
      <c r="H71" s="352"/>
      <c r="I71" s="389"/>
      <c r="J71" s="350"/>
      <c r="K71" s="342"/>
      <c r="M71" s="337"/>
      <c r="N71" s="337"/>
      <c r="O71" s="337"/>
      <c r="P71" s="337"/>
      <c r="Q71" s="337"/>
      <c r="R71" s="337"/>
      <c r="S71" s="337"/>
      <c r="T71" s="337"/>
      <c r="U71" s="337"/>
      <c r="V71" s="337"/>
      <c r="W71" s="337"/>
    </row>
    <row r="72" spans="1:23">
      <c r="A72" s="351"/>
      <c r="B72" s="352"/>
      <c r="C72" s="352"/>
      <c r="D72" s="352"/>
      <c r="E72" s="352"/>
      <c r="F72" s="348"/>
      <c r="G72" s="352"/>
      <c r="H72" s="352"/>
      <c r="I72" s="390"/>
      <c r="J72" s="390"/>
    </row>
    <row r="73" spans="1:23">
      <c r="A73" s="351"/>
      <c r="B73" s="352"/>
      <c r="C73" s="352"/>
      <c r="D73" s="352"/>
      <c r="E73" s="352"/>
      <c r="F73" s="348"/>
      <c r="G73" s="352"/>
      <c r="H73" s="352"/>
      <c r="I73" s="390"/>
      <c r="J73" s="390"/>
    </row>
    <row r="74" spans="1:23">
      <c r="A74" s="351"/>
      <c r="B74" s="352"/>
      <c r="C74" s="352"/>
      <c r="D74" s="352"/>
      <c r="E74" s="352"/>
      <c r="F74" s="348"/>
      <c r="G74" s="352"/>
      <c r="H74" s="352"/>
      <c r="I74" s="390"/>
      <c r="J74" s="390"/>
    </row>
    <row r="75" spans="1:23">
      <c r="A75" s="351"/>
      <c r="B75" s="352"/>
      <c r="C75" s="352"/>
      <c r="D75" s="352"/>
      <c r="E75" s="352"/>
      <c r="F75" s="348"/>
      <c r="G75" s="352"/>
      <c r="H75" s="352"/>
      <c r="I75" s="390"/>
      <c r="J75" s="390"/>
    </row>
    <row r="76" spans="1:23">
      <c r="A76" s="351"/>
      <c r="B76" s="352"/>
      <c r="C76" s="352"/>
      <c r="D76" s="352"/>
      <c r="E76" s="352"/>
      <c r="F76" s="348"/>
      <c r="G76" s="352"/>
      <c r="H76" s="352"/>
      <c r="I76" s="390"/>
      <c r="J76" s="390"/>
    </row>
    <row r="77" spans="1:23">
      <c r="A77" s="351"/>
      <c r="B77" s="352"/>
      <c r="C77" s="352"/>
      <c r="D77" s="352"/>
      <c r="E77" s="352"/>
      <c r="F77" s="348"/>
      <c r="G77" s="352"/>
      <c r="H77" s="352"/>
      <c r="I77" s="390"/>
      <c r="J77" s="390"/>
    </row>
    <row r="78" spans="1:23">
      <c r="I78" s="390"/>
      <c r="J78" s="390"/>
    </row>
  </sheetData>
  <mergeCells count="11">
    <mergeCell ref="B28:H29"/>
    <mergeCell ref="B42:H43"/>
    <mergeCell ref="B45:H45"/>
    <mergeCell ref="B53:H57"/>
    <mergeCell ref="C6:D6"/>
    <mergeCell ref="G6:H6"/>
    <mergeCell ref="G7:G8"/>
    <mergeCell ref="H7:H8"/>
    <mergeCell ref="E6:F6"/>
    <mergeCell ref="B33:H34"/>
    <mergeCell ref="B38:J39"/>
  </mergeCells>
  <printOptions horizontalCentered="1"/>
  <pageMargins left="0.511811023622047" right="0.511811023622047" top="0.511811023622047" bottom="0.511811023622047" header="0" footer="0"/>
  <pageSetup paperSize="9" scale="64" orientation="portrait" r:id="rId1"/>
  <headerFooter alignWithMargins="0"/>
  <rowBreaks count="1" manualBreakCount="1">
    <brk id="49" max="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49"/>
  <sheetViews>
    <sheetView view="pageBreakPreview" topLeftCell="A22" zoomScaleNormal="100" zoomScaleSheetLayoutView="100" workbookViewId="0">
      <selection activeCell="N11" sqref="N11"/>
    </sheetView>
  </sheetViews>
  <sheetFormatPr defaultColWidth="8" defaultRowHeight="15.75"/>
  <cols>
    <col min="1" max="1" width="2.375" style="699" customWidth="1"/>
    <col min="2" max="2" width="8" style="699" hidden="1" customWidth="1"/>
    <col min="3" max="7" width="8" style="699"/>
    <col min="8" max="8" width="12.5" style="699" customWidth="1"/>
    <col min="9" max="9" width="11.125" style="699" customWidth="1"/>
    <col min="10" max="10" width="8" style="699"/>
    <col min="11" max="11" width="12.625" style="699" bestFit="1" customWidth="1"/>
    <col min="12" max="12" width="8" style="699"/>
    <col min="13" max="13" width="10.125" style="699" bestFit="1" customWidth="1"/>
    <col min="14" max="15" width="8" style="699"/>
    <col min="16" max="16" width="8.625" style="699" bestFit="1" customWidth="1"/>
    <col min="17" max="16384" width="8" style="699"/>
  </cols>
  <sheetData>
    <row r="2" spans="3:15" hidden="1"/>
    <row r="3" spans="3:15" ht="22.5">
      <c r="D3" s="1256" t="s">
        <v>568</v>
      </c>
      <c r="E3" s="1257"/>
      <c r="F3" s="1257"/>
      <c r="G3" s="1257"/>
      <c r="H3" s="1257"/>
      <c r="I3" s="1257"/>
      <c r="J3" s="1258"/>
    </row>
    <row r="4" spans="3:15" ht="18.75">
      <c r="D4" s="1259" t="s">
        <v>751</v>
      </c>
      <c r="E4" s="1260"/>
      <c r="F4" s="1260"/>
      <c r="G4" s="1260"/>
      <c r="H4" s="1260"/>
      <c r="I4" s="1260"/>
      <c r="J4" s="1261"/>
    </row>
    <row r="5" spans="3:15">
      <c r="D5" s="699" t="s">
        <v>752</v>
      </c>
    </row>
    <row r="7" spans="3:15">
      <c r="C7" s="700" t="s">
        <v>550</v>
      </c>
      <c r="D7" s="701" t="s">
        <v>551</v>
      </c>
    </row>
    <row r="8" spans="3:15">
      <c r="C8" s="700"/>
      <c r="D8" s="699" t="s">
        <v>552</v>
      </c>
      <c r="H8" s="702">
        <f>+'Proration of detail Exp.'!F12</f>
        <v>7978485</v>
      </c>
      <c r="I8" s="703"/>
      <c r="M8" s="704">
        <f>H8*15%</f>
        <v>1196772.75</v>
      </c>
      <c r="O8" s="699">
        <v>15879</v>
      </c>
    </row>
    <row r="9" spans="3:15">
      <c r="C9" s="700"/>
      <c r="H9" s="705">
        <v>0</v>
      </c>
      <c r="I9" s="703"/>
      <c r="O9" s="699">
        <v>11992</v>
      </c>
    </row>
    <row r="10" spans="3:15">
      <c r="C10" s="700"/>
      <c r="D10" s="699" t="s">
        <v>553</v>
      </c>
      <c r="H10" s="706">
        <f>SUM(H8:H9)</f>
        <v>7978485</v>
      </c>
      <c r="I10" s="703"/>
      <c r="O10" s="699">
        <f>SUM(O8:O9)</f>
        <v>27871</v>
      </c>
    </row>
    <row r="11" spans="3:15" ht="16.5" thickBot="1">
      <c r="C11" s="700"/>
      <c r="D11" s="707" t="s">
        <v>736</v>
      </c>
      <c r="H11" s="708"/>
      <c r="I11" s="714">
        <f>+H10*1.25%</f>
        <v>99731.0625</v>
      </c>
    </row>
    <row r="12" spans="3:15" ht="16.5" thickTop="1">
      <c r="C12" s="700"/>
      <c r="D12" s="707"/>
      <c r="H12" s="708"/>
      <c r="I12" s="710"/>
    </row>
    <row r="13" spans="3:15">
      <c r="C13" s="700" t="s">
        <v>554</v>
      </c>
      <c r="D13" s="701" t="s">
        <v>555</v>
      </c>
      <c r="H13" s="708"/>
      <c r="I13" s="710"/>
    </row>
    <row r="14" spans="3:15">
      <c r="D14" s="699" t="s">
        <v>556</v>
      </c>
      <c r="H14" s="708">
        <f>+'Proration of detail Exp.'!F53</f>
        <v>2566346.4565920797</v>
      </c>
      <c r="I14" s="710"/>
    </row>
    <row r="15" spans="3:15" ht="16.5" thickBot="1">
      <c r="D15" s="707" t="s">
        <v>557</v>
      </c>
      <c r="H15" s="708"/>
      <c r="I15" s="709">
        <f>+H14*0.25</f>
        <v>641586.61414801993</v>
      </c>
    </row>
    <row r="16" spans="3:15" ht="17.25" thickTop="1" thickBot="1">
      <c r="C16" s="700"/>
      <c r="D16" s="707"/>
      <c r="H16" s="708"/>
      <c r="I16" s="710"/>
    </row>
    <row r="17" spans="3:10" ht="16.5" thickBot="1">
      <c r="C17" s="700"/>
      <c r="D17" s="707" t="s">
        <v>558</v>
      </c>
      <c r="H17" s="708"/>
      <c r="I17" s="711">
        <f>MAX(I15,I11)</f>
        <v>641586.61414801993</v>
      </c>
    </row>
    <row r="18" spans="3:10">
      <c r="C18" s="700"/>
      <c r="D18" s="707"/>
      <c r="H18" s="708"/>
      <c r="I18" s="710"/>
    </row>
    <row r="19" spans="3:10">
      <c r="C19" s="700"/>
      <c r="D19" s="701"/>
      <c r="H19" s="703"/>
      <c r="I19" s="703"/>
    </row>
    <row r="20" spans="3:10">
      <c r="C20" s="700" t="s">
        <v>559</v>
      </c>
      <c r="D20" s="701" t="s">
        <v>560</v>
      </c>
      <c r="H20" s="703"/>
      <c r="I20" s="703"/>
    </row>
    <row r="21" spans="3:10">
      <c r="C21" s="700"/>
      <c r="D21" s="699" t="s">
        <v>561</v>
      </c>
      <c r="H21" s="703">
        <f>+'Proration of detail Exp.'!H37</f>
        <v>2777229.1093333336</v>
      </c>
      <c r="I21" s="703"/>
    </row>
    <row r="22" spans="3:10">
      <c r="C22" s="700"/>
      <c r="D22" s="699" t="s">
        <v>562</v>
      </c>
      <c r="H22" s="703">
        <f>-'Proration of detail Exp.'!D37</f>
        <v>-199350.80429326565</v>
      </c>
      <c r="I22" s="703"/>
    </row>
    <row r="23" spans="3:10">
      <c r="C23" s="700"/>
      <c r="H23" s="713">
        <f>SUM(H21:H22)</f>
        <v>2577878.305040068</v>
      </c>
      <c r="I23" s="703"/>
    </row>
    <row r="24" spans="3:10" ht="16.5" thickBot="1">
      <c r="C24" s="700"/>
      <c r="D24" s="707" t="s">
        <v>563</v>
      </c>
      <c r="H24" s="703"/>
      <c r="I24" s="714">
        <f>+H23*0.17</f>
        <v>438239.31185681158</v>
      </c>
    </row>
    <row r="25" spans="3:10" ht="16.5" thickTop="1">
      <c r="C25" s="700"/>
      <c r="H25" s="703"/>
      <c r="I25" s="703"/>
    </row>
    <row r="26" spans="3:10">
      <c r="C26" s="700" t="s">
        <v>478</v>
      </c>
      <c r="D26" s="699" t="s">
        <v>564</v>
      </c>
      <c r="H26" s="703"/>
      <c r="I26" s="703">
        <f>+MAX(I17,I24)</f>
        <v>641586.61414801993</v>
      </c>
    </row>
    <row r="27" spans="3:10">
      <c r="C27" s="700"/>
      <c r="H27" s="703"/>
      <c r="I27" s="703"/>
    </row>
    <row r="28" spans="3:10">
      <c r="C28" s="700" t="s">
        <v>745</v>
      </c>
      <c r="D28" s="699" t="s">
        <v>746</v>
      </c>
      <c r="H28" s="703"/>
      <c r="I28" s="703">
        <v>95780</v>
      </c>
    </row>
    <row r="29" spans="3:10">
      <c r="D29" s="699" t="s">
        <v>747</v>
      </c>
      <c r="H29" s="703"/>
      <c r="I29" s="708">
        <v>13343</v>
      </c>
    </row>
    <row r="30" spans="3:10">
      <c r="H30" s="703"/>
      <c r="I30" s="1123">
        <f>SUM(I26:I29)</f>
        <v>750709.61414801993</v>
      </c>
    </row>
    <row r="31" spans="3:10">
      <c r="D31" s="707"/>
      <c r="H31" s="703"/>
      <c r="I31" s="703"/>
    </row>
    <row r="32" spans="3:10">
      <c r="C32" s="700" t="s">
        <v>565</v>
      </c>
      <c r="D32" s="712" t="s">
        <v>566</v>
      </c>
      <c r="H32" s="703"/>
      <c r="I32" s="703"/>
      <c r="J32" s="700"/>
    </row>
    <row r="33" spans="3:16">
      <c r="D33" s="699" t="s">
        <v>570</v>
      </c>
      <c r="G33" s="700"/>
      <c r="H33" s="703"/>
      <c r="I33" s="703">
        <f>Notes!F207*0.125</f>
        <v>77123.375</v>
      </c>
      <c r="J33" s="715"/>
      <c r="K33" s="716"/>
    </row>
    <row r="34" spans="3:16" ht="16.5" thickBot="1">
      <c r="H34" s="703"/>
      <c r="I34" s="714">
        <f>SUM(I33:I33)</f>
        <v>77123.375</v>
      </c>
    </row>
    <row r="35" spans="3:16" ht="17.25" thickTop="1" thickBot="1">
      <c r="H35" s="703"/>
      <c r="I35" s="703"/>
    </row>
    <row r="36" spans="3:16" ht="16.5" thickBot="1">
      <c r="D36" s="717" t="s">
        <v>567</v>
      </c>
      <c r="E36" s="718"/>
      <c r="F36" s="718"/>
      <c r="G36" s="718"/>
      <c r="H36" s="719"/>
      <c r="I36" s="720">
        <f>+I30+I34</f>
        <v>827832.98914801993</v>
      </c>
      <c r="J36" s="721"/>
    </row>
    <row r="38" spans="3:16">
      <c r="D38" s="699" t="s">
        <v>571</v>
      </c>
      <c r="I38" s="725">
        <f>-Notes!F169</f>
        <v>1981961</v>
      </c>
    </row>
    <row r="39" spans="3:16" ht="16.5">
      <c r="C39" s="722"/>
      <c r="I39" s="703"/>
    </row>
    <row r="40" spans="3:16" ht="16.5">
      <c r="C40" s="722"/>
      <c r="D40" s="699" t="s">
        <v>572</v>
      </c>
      <c r="I40" s="726">
        <f>+I36-I38</f>
        <v>-1154128.0108519802</v>
      </c>
    </row>
    <row r="41" spans="3:16" ht="16.5">
      <c r="C41" s="722"/>
      <c r="I41" s="703"/>
    </row>
    <row r="42" spans="3:16" ht="16.5">
      <c r="C42" s="722"/>
      <c r="D42" s="699" t="s">
        <v>737</v>
      </c>
      <c r="I42" s="702">
        <f>+Notes!H177</f>
        <v>-148533.75087586406</v>
      </c>
      <c r="K42" s="725">
        <f>739477+732857</f>
        <v>1472334</v>
      </c>
    </row>
    <row r="43" spans="3:16" ht="16.5">
      <c r="C43" s="722"/>
      <c r="D43" s="699" t="s">
        <v>573</v>
      </c>
      <c r="I43" s="1100">
        <f>+I36</f>
        <v>827832.98914801993</v>
      </c>
      <c r="M43" s="699">
        <v>768627.55909990356</v>
      </c>
      <c r="P43" s="723">
        <f>+I43+I44</f>
        <v>840447.98914801993</v>
      </c>
    </row>
    <row r="44" spans="3:16" ht="16.5">
      <c r="C44" s="722"/>
      <c r="D44" s="699" t="s">
        <v>574</v>
      </c>
      <c r="I44" s="705">
        <v>12615</v>
      </c>
      <c r="M44" s="699">
        <v>775382.90402413602</v>
      </c>
    </row>
    <row r="45" spans="3:16" ht="16.5">
      <c r="C45" s="722"/>
      <c r="I45" s="726">
        <f>SUM(I42:I44)</f>
        <v>691914.23827215587</v>
      </c>
    </row>
    <row r="46" spans="3:16">
      <c r="I46" s="723"/>
      <c r="M46" s="699">
        <f>+M44-M43</f>
        <v>6755.3449242324568</v>
      </c>
    </row>
    <row r="47" spans="3:16">
      <c r="D47" s="699" t="s">
        <v>575</v>
      </c>
      <c r="I47" s="725">
        <f>+Notes!F169</f>
        <v>-1981961</v>
      </c>
    </row>
    <row r="48" spans="3:16">
      <c r="C48" s="701"/>
      <c r="I48" s="724"/>
    </row>
    <row r="49" spans="4:9">
      <c r="D49" s="699" t="s">
        <v>457</v>
      </c>
      <c r="I49" s="724">
        <f>+I45+I47</f>
        <v>-1290046.7617278441</v>
      </c>
    </row>
  </sheetData>
  <mergeCells count="2">
    <mergeCell ref="D3:J3"/>
    <mergeCell ref="D4:J4"/>
  </mergeCells>
  <pageMargins left="0.7" right="0.7" top="0.75" bottom="0.75" header="0.3" footer="0.3"/>
  <pageSetup scale="83" orientation="portrait" r:id="rId1"/>
  <rowBreaks count="1" manualBreakCount="1">
    <brk id="49" max="10"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61"/>
  <sheetViews>
    <sheetView view="pageBreakPreview" zoomScaleNormal="100" zoomScaleSheetLayoutView="100" workbookViewId="0">
      <pane ySplit="6" topLeftCell="A31" activePane="bottomLeft" state="frozen"/>
      <selection activeCell="N11" sqref="N11"/>
      <selection pane="bottomLeft" activeCell="N11" sqref="N11"/>
    </sheetView>
  </sheetViews>
  <sheetFormatPr defaultRowHeight="18" customHeight="1"/>
  <cols>
    <col min="1" max="1" width="44.25" style="1052" bestFit="1" customWidth="1"/>
    <col min="2" max="2" width="16.25" style="1063" customWidth="1"/>
    <col min="3" max="3" width="0.625" style="1052" customWidth="1"/>
    <col min="4" max="4" width="13.75" style="1052" customWidth="1"/>
    <col min="5" max="5" width="1.75" style="1051" customWidth="1"/>
    <col min="6" max="6" width="15" style="1052" customWidth="1"/>
    <col min="7" max="7" width="0.625" style="1052" customWidth="1"/>
    <col min="8" max="8" width="16" style="1064" customWidth="1"/>
    <col min="9" max="9" width="14.875" style="1052" customWidth="1"/>
    <col min="10" max="10" width="2.75" style="1052" customWidth="1"/>
    <col min="11" max="11" width="18.625" style="1052" customWidth="1"/>
    <col min="12" max="12" width="1.25" style="1052" customWidth="1"/>
    <col min="13" max="13" width="12.25" style="1052" bestFit="1" customWidth="1"/>
    <col min="14" max="14" width="1.25" style="1052" customWidth="1"/>
    <col min="15" max="15" width="11.5" style="1052" customWidth="1"/>
    <col min="16" max="16" width="12.75" style="1052" customWidth="1"/>
    <col min="17" max="17" width="13.5" style="1052" customWidth="1"/>
    <col min="18" max="18" width="1.25" style="1052" customWidth="1"/>
    <col min="19" max="19" width="9" style="1052"/>
    <col min="20" max="20" width="1.25" style="1052" customWidth="1"/>
    <col min="21" max="21" width="9" style="1052"/>
    <col min="22" max="22" width="1.25" style="1052" customWidth="1"/>
    <col min="23" max="23" width="9" style="1052"/>
    <col min="24" max="24" width="1.25" style="1052" customWidth="1"/>
    <col min="25" max="25" width="9" style="1052"/>
    <col min="26" max="26" width="1.25" style="1052" customWidth="1"/>
    <col min="27" max="256" width="9" style="1052"/>
    <col min="257" max="257" width="42.25" style="1052" customWidth="1"/>
    <col min="258" max="258" width="10.375" style="1052" customWidth="1"/>
    <col min="259" max="259" width="0.625" style="1052" customWidth="1"/>
    <col min="260" max="260" width="13.75" style="1052" customWidth="1"/>
    <col min="261" max="261" width="1.75" style="1052" customWidth="1"/>
    <col min="262" max="262" width="15" style="1052" customWidth="1"/>
    <col min="263" max="263" width="0.625" style="1052" customWidth="1"/>
    <col min="264" max="264" width="16" style="1052" customWidth="1"/>
    <col min="265" max="265" width="14.875" style="1052" customWidth="1"/>
    <col min="266" max="266" width="2.75" style="1052" customWidth="1"/>
    <col min="267" max="267" width="18.625" style="1052" customWidth="1"/>
    <col min="268" max="268" width="1.25" style="1052" customWidth="1"/>
    <col min="269" max="269" width="12.25" style="1052" bestFit="1" customWidth="1"/>
    <col min="270" max="270" width="1.25" style="1052" customWidth="1"/>
    <col min="271" max="271" width="11.125" style="1052" bestFit="1" customWidth="1"/>
    <col min="272" max="272" width="1.25" style="1052" customWidth="1"/>
    <col min="273" max="273" width="9" style="1052"/>
    <col min="274" max="274" width="1.25" style="1052" customWidth="1"/>
    <col min="275" max="275" width="9" style="1052"/>
    <col min="276" max="276" width="1.25" style="1052" customWidth="1"/>
    <col min="277" max="277" width="9" style="1052"/>
    <col min="278" max="278" width="1.25" style="1052" customWidth="1"/>
    <col min="279" max="279" width="9" style="1052"/>
    <col min="280" max="280" width="1.25" style="1052" customWidth="1"/>
    <col min="281" max="281" width="9" style="1052"/>
    <col min="282" max="282" width="1.25" style="1052" customWidth="1"/>
    <col min="283" max="512" width="9" style="1052"/>
    <col min="513" max="513" width="42.25" style="1052" customWidth="1"/>
    <col min="514" max="514" width="10.375" style="1052" customWidth="1"/>
    <col min="515" max="515" width="0.625" style="1052" customWidth="1"/>
    <col min="516" max="516" width="13.75" style="1052" customWidth="1"/>
    <col min="517" max="517" width="1.75" style="1052" customWidth="1"/>
    <col min="518" max="518" width="15" style="1052" customWidth="1"/>
    <col min="519" max="519" width="0.625" style="1052" customWidth="1"/>
    <col min="520" max="520" width="16" style="1052" customWidth="1"/>
    <col min="521" max="521" width="14.875" style="1052" customWidth="1"/>
    <col min="522" max="522" width="2.75" style="1052" customWidth="1"/>
    <col min="523" max="523" width="18.625" style="1052" customWidth="1"/>
    <col min="524" max="524" width="1.25" style="1052" customWidth="1"/>
    <col min="525" max="525" width="12.25" style="1052" bestFit="1" customWidth="1"/>
    <col min="526" max="526" width="1.25" style="1052" customWidth="1"/>
    <col min="527" max="527" width="11.125" style="1052" bestFit="1" customWidth="1"/>
    <col min="528" max="528" width="1.25" style="1052" customWidth="1"/>
    <col min="529" max="529" width="9" style="1052"/>
    <col min="530" max="530" width="1.25" style="1052" customWidth="1"/>
    <col min="531" max="531" width="9" style="1052"/>
    <col min="532" max="532" width="1.25" style="1052" customWidth="1"/>
    <col min="533" max="533" width="9" style="1052"/>
    <col min="534" max="534" width="1.25" style="1052" customWidth="1"/>
    <col min="535" max="535" width="9" style="1052"/>
    <col min="536" max="536" width="1.25" style="1052" customWidth="1"/>
    <col min="537" max="537" width="9" style="1052"/>
    <col min="538" max="538" width="1.25" style="1052" customWidth="1"/>
    <col min="539" max="768" width="9" style="1052"/>
    <col min="769" max="769" width="42.25" style="1052" customWidth="1"/>
    <col min="770" max="770" width="10.375" style="1052" customWidth="1"/>
    <col min="771" max="771" width="0.625" style="1052" customWidth="1"/>
    <col min="772" max="772" width="13.75" style="1052" customWidth="1"/>
    <col min="773" max="773" width="1.75" style="1052" customWidth="1"/>
    <col min="774" max="774" width="15" style="1052" customWidth="1"/>
    <col min="775" max="775" width="0.625" style="1052" customWidth="1"/>
    <col min="776" max="776" width="16" style="1052" customWidth="1"/>
    <col min="777" max="777" width="14.875" style="1052" customWidth="1"/>
    <col min="778" max="778" width="2.75" style="1052" customWidth="1"/>
    <col min="779" max="779" width="18.625" style="1052" customWidth="1"/>
    <col min="780" max="780" width="1.25" style="1052" customWidth="1"/>
    <col min="781" max="781" width="12.25" style="1052" bestFit="1" customWidth="1"/>
    <col min="782" max="782" width="1.25" style="1052" customWidth="1"/>
    <col min="783" max="783" width="11.125" style="1052" bestFit="1" customWidth="1"/>
    <col min="784" max="784" width="1.25" style="1052" customWidth="1"/>
    <col min="785" max="785" width="9" style="1052"/>
    <col min="786" max="786" width="1.25" style="1052" customWidth="1"/>
    <col min="787" max="787" width="9" style="1052"/>
    <col min="788" max="788" width="1.25" style="1052" customWidth="1"/>
    <col min="789" max="789" width="9" style="1052"/>
    <col min="790" max="790" width="1.25" style="1052" customWidth="1"/>
    <col min="791" max="791" width="9" style="1052"/>
    <col min="792" max="792" width="1.25" style="1052" customWidth="1"/>
    <col min="793" max="793" width="9" style="1052"/>
    <col min="794" max="794" width="1.25" style="1052" customWidth="1"/>
    <col min="795" max="1024" width="9" style="1052"/>
    <col min="1025" max="1025" width="42.25" style="1052" customWidth="1"/>
    <col min="1026" max="1026" width="10.375" style="1052" customWidth="1"/>
    <col min="1027" max="1027" width="0.625" style="1052" customWidth="1"/>
    <col min="1028" max="1028" width="13.75" style="1052" customWidth="1"/>
    <col min="1029" max="1029" width="1.75" style="1052" customWidth="1"/>
    <col min="1030" max="1030" width="15" style="1052" customWidth="1"/>
    <col min="1031" max="1031" width="0.625" style="1052" customWidth="1"/>
    <col min="1032" max="1032" width="16" style="1052" customWidth="1"/>
    <col min="1033" max="1033" width="14.875" style="1052" customWidth="1"/>
    <col min="1034" max="1034" width="2.75" style="1052" customWidth="1"/>
    <col min="1035" max="1035" width="18.625" style="1052" customWidth="1"/>
    <col min="1036" max="1036" width="1.25" style="1052" customWidth="1"/>
    <col min="1037" max="1037" width="12.25" style="1052" bestFit="1" customWidth="1"/>
    <col min="1038" max="1038" width="1.25" style="1052" customWidth="1"/>
    <col min="1039" max="1039" width="11.125" style="1052" bestFit="1" customWidth="1"/>
    <col min="1040" max="1040" width="1.25" style="1052" customWidth="1"/>
    <col min="1041" max="1041" width="9" style="1052"/>
    <col min="1042" max="1042" width="1.25" style="1052" customWidth="1"/>
    <col min="1043" max="1043" width="9" style="1052"/>
    <col min="1044" max="1044" width="1.25" style="1052" customWidth="1"/>
    <col min="1045" max="1045" width="9" style="1052"/>
    <col min="1046" max="1046" width="1.25" style="1052" customWidth="1"/>
    <col min="1047" max="1047" width="9" style="1052"/>
    <col min="1048" max="1048" width="1.25" style="1052" customWidth="1"/>
    <col min="1049" max="1049" width="9" style="1052"/>
    <col min="1050" max="1050" width="1.25" style="1052" customWidth="1"/>
    <col min="1051" max="1280" width="9" style="1052"/>
    <col min="1281" max="1281" width="42.25" style="1052" customWidth="1"/>
    <col min="1282" max="1282" width="10.375" style="1052" customWidth="1"/>
    <col min="1283" max="1283" width="0.625" style="1052" customWidth="1"/>
    <col min="1284" max="1284" width="13.75" style="1052" customWidth="1"/>
    <col min="1285" max="1285" width="1.75" style="1052" customWidth="1"/>
    <col min="1286" max="1286" width="15" style="1052" customWidth="1"/>
    <col min="1287" max="1287" width="0.625" style="1052" customWidth="1"/>
    <col min="1288" max="1288" width="16" style="1052" customWidth="1"/>
    <col min="1289" max="1289" width="14.875" style="1052" customWidth="1"/>
    <col min="1290" max="1290" width="2.75" style="1052" customWidth="1"/>
    <col min="1291" max="1291" width="18.625" style="1052" customWidth="1"/>
    <col min="1292" max="1292" width="1.25" style="1052" customWidth="1"/>
    <col min="1293" max="1293" width="12.25" style="1052" bestFit="1" customWidth="1"/>
    <col min="1294" max="1294" width="1.25" style="1052" customWidth="1"/>
    <col min="1295" max="1295" width="11.125" style="1052" bestFit="1" customWidth="1"/>
    <col min="1296" max="1296" width="1.25" style="1052" customWidth="1"/>
    <col min="1297" max="1297" width="9" style="1052"/>
    <col min="1298" max="1298" width="1.25" style="1052" customWidth="1"/>
    <col min="1299" max="1299" width="9" style="1052"/>
    <col min="1300" max="1300" width="1.25" style="1052" customWidth="1"/>
    <col min="1301" max="1301" width="9" style="1052"/>
    <col min="1302" max="1302" width="1.25" style="1052" customWidth="1"/>
    <col min="1303" max="1303" width="9" style="1052"/>
    <col min="1304" max="1304" width="1.25" style="1052" customWidth="1"/>
    <col min="1305" max="1305" width="9" style="1052"/>
    <col min="1306" max="1306" width="1.25" style="1052" customWidth="1"/>
    <col min="1307" max="1536" width="9" style="1052"/>
    <col min="1537" max="1537" width="42.25" style="1052" customWidth="1"/>
    <col min="1538" max="1538" width="10.375" style="1052" customWidth="1"/>
    <col min="1539" max="1539" width="0.625" style="1052" customWidth="1"/>
    <col min="1540" max="1540" width="13.75" style="1052" customWidth="1"/>
    <col min="1541" max="1541" width="1.75" style="1052" customWidth="1"/>
    <col min="1542" max="1542" width="15" style="1052" customWidth="1"/>
    <col min="1543" max="1543" width="0.625" style="1052" customWidth="1"/>
    <col min="1544" max="1544" width="16" style="1052" customWidth="1"/>
    <col min="1545" max="1545" width="14.875" style="1052" customWidth="1"/>
    <col min="1546" max="1546" width="2.75" style="1052" customWidth="1"/>
    <col min="1547" max="1547" width="18.625" style="1052" customWidth="1"/>
    <col min="1548" max="1548" width="1.25" style="1052" customWidth="1"/>
    <col min="1549" max="1549" width="12.25" style="1052" bestFit="1" customWidth="1"/>
    <col min="1550" max="1550" width="1.25" style="1052" customWidth="1"/>
    <col min="1551" max="1551" width="11.125" style="1052" bestFit="1" customWidth="1"/>
    <col min="1552" max="1552" width="1.25" style="1052" customWidth="1"/>
    <col min="1553" max="1553" width="9" style="1052"/>
    <col min="1554" max="1554" width="1.25" style="1052" customWidth="1"/>
    <col min="1555" max="1555" width="9" style="1052"/>
    <col min="1556" max="1556" width="1.25" style="1052" customWidth="1"/>
    <col min="1557" max="1557" width="9" style="1052"/>
    <col min="1558" max="1558" width="1.25" style="1052" customWidth="1"/>
    <col min="1559" max="1559" width="9" style="1052"/>
    <col min="1560" max="1560" width="1.25" style="1052" customWidth="1"/>
    <col min="1561" max="1561" width="9" style="1052"/>
    <col min="1562" max="1562" width="1.25" style="1052" customWidth="1"/>
    <col min="1563" max="1792" width="9" style="1052"/>
    <col min="1793" max="1793" width="42.25" style="1052" customWidth="1"/>
    <col min="1794" max="1794" width="10.375" style="1052" customWidth="1"/>
    <col min="1795" max="1795" width="0.625" style="1052" customWidth="1"/>
    <col min="1796" max="1796" width="13.75" style="1052" customWidth="1"/>
    <col min="1797" max="1797" width="1.75" style="1052" customWidth="1"/>
    <col min="1798" max="1798" width="15" style="1052" customWidth="1"/>
    <col min="1799" max="1799" width="0.625" style="1052" customWidth="1"/>
    <col min="1800" max="1800" width="16" style="1052" customWidth="1"/>
    <col min="1801" max="1801" width="14.875" style="1052" customWidth="1"/>
    <col min="1802" max="1802" width="2.75" style="1052" customWidth="1"/>
    <col min="1803" max="1803" width="18.625" style="1052" customWidth="1"/>
    <col min="1804" max="1804" width="1.25" style="1052" customWidth="1"/>
    <col min="1805" max="1805" width="12.25" style="1052" bestFit="1" customWidth="1"/>
    <col min="1806" max="1806" width="1.25" style="1052" customWidth="1"/>
    <col min="1807" max="1807" width="11.125" style="1052" bestFit="1" customWidth="1"/>
    <col min="1808" max="1808" width="1.25" style="1052" customWidth="1"/>
    <col min="1809" max="1809" width="9" style="1052"/>
    <col min="1810" max="1810" width="1.25" style="1052" customWidth="1"/>
    <col min="1811" max="1811" width="9" style="1052"/>
    <col min="1812" max="1812" width="1.25" style="1052" customWidth="1"/>
    <col min="1813" max="1813" width="9" style="1052"/>
    <col min="1814" max="1814" width="1.25" style="1052" customWidth="1"/>
    <col min="1815" max="1815" width="9" style="1052"/>
    <col min="1816" max="1816" width="1.25" style="1052" customWidth="1"/>
    <col min="1817" max="1817" width="9" style="1052"/>
    <col min="1818" max="1818" width="1.25" style="1052" customWidth="1"/>
    <col min="1819" max="2048" width="9" style="1052"/>
    <col min="2049" max="2049" width="42.25" style="1052" customWidth="1"/>
    <col min="2050" max="2050" width="10.375" style="1052" customWidth="1"/>
    <col min="2051" max="2051" width="0.625" style="1052" customWidth="1"/>
    <col min="2052" max="2052" width="13.75" style="1052" customWidth="1"/>
    <col min="2053" max="2053" width="1.75" style="1052" customWidth="1"/>
    <col min="2054" max="2054" width="15" style="1052" customWidth="1"/>
    <col min="2055" max="2055" width="0.625" style="1052" customWidth="1"/>
    <col min="2056" max="2056" width="16" style="1052" customWidth="1"/>
    <col min="2057" max="2057" width="14.875" style="1052" customWidth="1"/>
    <col min="2058" max="2058" width="2.75" style="1052" customWidth="1"/>
    <col min="2059" max="2059" width="18.625" style="1052" customWidth="1"/>
    <col min="2060" max="2060" width="1.25" style="1052" customWidth="1"/>
    <col min="2061" max="2061" width="12.25" style="1052" bestFit="1" customWidth="1"/>
    <col min="2062" max="2062" width="1.25" style="1052" customWidth="1"/>
    <col min="2063" max="2063" width="11.125" style="1052" bestFit="1" customWidth="1"/>
    <col min="2064" max="2064" width="1.25" style="1052" customWidth="1"/>
    <col min="2065" max="2065" width="9" style="1052"/>
    <col min="2066" max="2066" width="1.25" style="1052" customWidth="1"/>
    <col min="2067" max="2067" width="9" style="1052"/>
    <col min="2068" max="2068" width="1.25" style="1052" customWidth="1"/>
    <col min="2069" max="2069" width="9" style="1052"/>
    <col min="2070" max="2070" width="1.25" style="1052" customWidth="1"/>
    <col min="2071" max="2071" width="9" style="1052"/>
    <col min="2072" max="2072" width="1.25" style="1052" customWidth="1"/>
    <col min="2073" max="2073" width="9" style="1052"/>
    <col min="2074" max="2074" width="1.25" style="1052" customWidth="1"/>
    <col min="2075" max="2304" width="9" style="1052"/>
    <col min="2305" max="2305" width="42.25" style="1052" customWidth="1"/>
    <col min="2306" max="2306" width="10.375" style="1052" customWidth="1"/>
    <col min="2307" max="2307" width="0.625" style="1052" customWidth="1"/>
    <col min="2308" max="2308" width="13.75" style="1052" customWidth="1"/>
    <col min="2309" max="2309" width="1.75" style="1052" customWidth="1"/>
    <col min="2310" max="2310" width="15" style="1052" customWidth="1"/>
    <col min="2311" max="2311" width="0.625" style="1052" customWidth="1"/>
    <col min="2312" max="2312" width="16" style="1052" customWidth="1"/>
    <col min="2313" max="2313" width="14.875" style="1052" customWidth="1"/>
    <col min="2314" max="2314" width="2.75" style="1052" customWidth="1"/>
    <col min="2315" max="2315" width="18.625" style="1052" customWidth="1"/>
    <col min="2316" max="2316" width="1.25" style="1052" customWidth="1"/>
    <col min="2317" max="2317" width="12.25" style="1052" bestFit="1" customWidth="1"/>
    <col min="2318" max="2318" width="1.25" style="1052" customWidth="1"/>
    <col min="2319" max="2319" width="11.125" style="1052" bestFit="1" customWidth="1"/>
    <col min="2320" max="2320" width="1.25" style="1052" customWidth="1"/>
    <col min="2321" max="2321" width="9" style="1052"/>
    <col min="2322" max="2322" width="1.25" style="1052" customWidth="1"/>
    <col min="2323" max="2323" width="9" style="1052"/>
    <col min="2324" max="2324" width="1.25" style="1052" customWidth="1"/>
    <col min="2325" max="2325" width="9" style="1052"/>
    <col min="2326" max="2326" width="1.25" style="1052" customWidth="1"/>
    <col min="2327" max="2327" width="9" style="1052"/>
    <col min="2328" max="2328" width="1.25" style="1052" customWidth="1"/>
    <col min="2329" max="2329" width="9" style="1052"/>
    <col min="2330" max="2330" width="1.25" style="1052" customWidth="1"/>
    <col min="2331" max="2560" width="9" style="1052"/>
    <col min="2561" max="2561" width="42.25" style="1052" customWidth="1"/>
    <col min="2562" max="2562" width="10.375" style="1052" customWidth="1"/>
    <col min="2563" max="2563" width="0.625" style="1052" customWidth="1"/>
    <col min="2564" max="2564" width="13.75" style="1052" customWidth="1"/>
    <col min="2565" max="2565" width="1.75" style="1052" customWidth="1"/>
    <col min="2566" max="2566" width="15" style="1052" customWidth="1"/>
    <col min="2567" max="2567" width="0.625" style="1052" customWidth="1"/>
    <col min="2568" max="2568" width="16" style="1052" customWidth="1"/>
    <col min="2569" max="2569" width="14.875" style="1052" customWidth="1"/>
    <col min="2570" max="2570" width="2.75" style="1052" customWidth="1"/>
    <col min="2571" max="2571" width="18.625" style="1052" customWidth="1"/>
    <col min="2572" max="2572" width="1.25" style="1052" customWidth="1"/>
    <col min="2573" max="2573" width="12.25" style="1052" bestFit="1" customWidth="1"/>
    <col min="2574" max="2574" width="1.25" style="1052" customWidth="1"/>
    <col min="2575" max="2575" width="11.125" style="1052" bestFit="1" customWidth="1"/>
    <col min="2576" max="2576" width="1.25" style="1052" customWidth="1"/>
    <col min="2577" max="2577" width="9" style="1052"/>
    <col min="2578" max="2578" width="1.25" style="1052" customWidth="1"/>
    <col min="2579" max="2579" width="9" style="1052"/>
    <col min="2580" max="2580" width="1.25" style="1052" customWidth="1"/>
    <col min="2581" max="2581" width="9" style="1052"/>
    <col min="2582" max="2582" width="1.25" style="1052" customWidth="1"/>
    <col min="2583" max="2583" width="9" style="1052"/>
    <col min="2584" max="2584" width="1.25" style="1052" customWidth="1"/>
    <col min="2585" max="2585" width="9" style="1052"/>
    <col min="2586" max="2586" width="1.25" style="1052" customWidth="1"/>
    <col min="2587" max="2816" width="9" style="1052"/>
    <col min="2817" max="2817" width="42.25" style="1052" customWidth="1"/>
    <col min="2818" max="2818" width="10.375" style="1052" customWidth="1"/>
    <col min="2819" max="2819" width="0.625" style="1052" customWidth="1"/>
    <col min="2820" max="2820" width="13.75" style="1052" customWidth="1"/>
    <col min="2821" max="2821" width="1.75" style="1052" customWidth="1"/>
    <col min="2822" max="2822" width="15" style="1052" customWidth="1"/>
    <col min="2823" max="2823" width="0.625" style="1052" customWidth="1"/>
    <col min="2824" max="2824" width="16" style="1052" customWidth="1"/>
    <col min="2825" max="2825" width="14.875" style="1052" customWidth="1"/>
    <col min="2826" max="2826" width="2.75" style="1052" customWidth="1"/>
    <col min="2827" max="2827" width="18.625" style="1052" customWidth="1"/>
    <col min="2828" max="2828" width="1.25" style="1052" customWidth="1"/>
    <col min="2829" max="2829" width="12.25" style="1052" bestFit="1" customWidth="1"/>
    <col min="2830" max="2830" width="1.25" style="1052" customWidth="1"/>
    <col min="2831" max="2831" width="11.125" style="1052" bestFit="1" customWidth="1"/>
    <col min="2832" max="2832" width="1.25" style="1052" customWidth="1"/>
    <col min="2833" max="2833" width="9" style="1052"/>
    <col min="2834" max="2834" width="1.25" style="1052" customWidth="1"/>
    <col min="2835" max="2835" width="9" style="1052"/>
    <col min="2836" max="2836" width="1.25" style="1052" customWidth="1"/>
    <col min="2837" max="2837" width="9" style="1052"/>
    <col min="2838" max="2838" width="1.25" style="1052" customWidth="1"/>
    <col min="2839" max="2839" width="9" style="1052"/>
    <col min="2840" max="2840" width="1.25" style="1052" customWidth="1"/>
    <col min="2841" max="2841" width="9" style="1052"/>
    <col min="2842" max="2842" width="1.25" style="1052" customWidth="1"/>
    <col min="2843" max="3072" width="9" style="1052"/>
    <col min="3073" max="3073" width="42.25" style="1052" customWidth="1"/>
    <col min="3074" max="3074" width="10.375" style="1052" customWidth="1"/>
    <col min="3075" max="3075" width="0.625" style="1052" customWidth="1"/>
    <col min="3076" max="3076" width="13.75" style="1052" customWidth="1"/>
    <col min="3077" max="3077" width="1.75" style="1052" customWidth="1"/>
    <col min="3078" max="3078" width="15" style="1052" customWidth="1"/>
    <col min="3079" max="3079" width="0.625" style="1052" customWidth="1"/>
    <col min="3080" max="3080" width="16" style="1052" customWidth="1"/>
    <col min="3081" max="3081" width="14.875" style="1052" customWidth="1"/>
    <col min="3082" max="3082" width="2.75" style="1052" customWidth="1"/>
    <col min="3083" max="3083" width="18.625" style="1052" customWidth="1"/>
    <col min="3084" max="3084" width="1.25" style="1052" customWidth="1"/>
    <col min="3085" max="3085" width="12.25" style="1052" bestFit="1" customWidth="1"/>
    <col min="3086" max="3086" width="1.25" style="1052" customWidth="1"/>
    <col min="3087" max="3087" width="11.125" style="1052" bestFit="1" customWidth="1"/>
    <col min="3088" max="3088" width="1.25" style="1052" customWidth="1"/>
    <col min="3089" max="3089" width="9" style="1052"/>
    <col min="3090" max="3090" width="1.25" style="1052" customWidth="1"/>
    <col min="3091" max="3091" width="9" style="1052"/>
    <col min="3092" max="3092" width="1.25" style="1052" customWidth="1"/>
    <col min="3093" max="3093" width="9" style="1052"/>
    <col min="3094" max="3094" width="1.25" style="1052" customWidth="1"/>
    <col min="3095" max="3095" width="9" style="1052"/>
    <col min="3096" max="3096" width="1.25" style="1052" customWidth="1"/>
    <col min="3097" max="3097" width="9" style="1052"/>
    <col min="3098" max="3098" width="1.25" style="1052" customWidth="1"/>
    <col min="3099" max="3328" width="9" style="1052"/>
    <col min="3329" max="3329" width="42.25" style="1052" customWidth="1"/>
    <col min="3330" max="3330" width="10.375" style="1052" customWidth="1"/>
    <col min="3331" max="3331" width="0.625" style="1052" customWidth="1"/>
    <col min="3332" max="3332" width="13.75" style="1052" customWidth="1"/>
    <col min="3333" max="3333" width="1.75" style="1052" customWidth="1"/>
    <col min="3334" max="3334" width="15" style="1052" customWidth="1"/>
    <col min="3335" max="3335" width="0.625" style="1052" customWidth="1"/>
    <col min="3336" max="3336" width="16" style="1052" customWidth="1"/>
    <col min="3337" max="3337" width="14.875" style="1052" customWidth="1"/>
    <col min="3338" max="3338" width="2.75" style="1052" customWidth="1"/>
    <col min="3339" max="3339" width="18.625" style="1052" customWidth="1"/>
    <col min="3340" max="3340" width="1.25" style="1052" customWidth="1"/>
    <col min="3341" max="3341" width="12.25" style="1052" bestFit="1" customWidth="1"/>
    <col min="3342" max="3342" width="1.25" style="1052" customWidth="1"/>
    <col min="3343" max="3343" width="11.125" style="1052" bestFit="1" customWidth="1"/>
    <col min="3344" max="3344" width="1.25" style="1052" customWidth="1"/>
    <col min="3345" max="3345" width="9" style="1052"/>
    <col min="3346" max="3346" width="1.25" style="1052" customWidth="1"/>
    <col min="3347" max="3347" width="9" style="1052"/>
    <col min="3348" max="3348" width="1.25" style="1052" customWidth="1"/>
    <col min="3349" max="3349" width="9" style="1052"/>
    <col min="3350" max="3350" width="1.25" style="1052" customWidth="1"/>
    <col min="3351" max="3351" width="9" style="1052"/>
    <col min="3352" max="3352" width="1.25" style="1052" customWidth="1"/>
    <col min="3353" max="3353" width="9" style="1052"/>
    <col min="3354" max="3354" width="1.25" style="1052" customWidth="1"/>
    <col min="3355" max="3584" width="9" style="1052"/>
    <col min="3585" max="3585" width="42.25" style="1052" customWidth="1"/>
    <col min="3586" max="3586" width="10.375" style="1052" customWidth="1"/>
    <col min="3587" max="3587" width="0.625" style="1052" customWidth="1"/>
    <col min="3588" max="3588" width="13.75" style="1052" customWidth="1"/>
    <col min="3589" max="3589" width="1.75" style="1052" customWidth="1"/>
    <col min="3590" max="3590" width="15" style="1052" customWidth="1"/>
    <col min="3591" max="3591" width="0.625" style="1052" customWidth="1"/>
    <col min="3592" max="3592" width="16" style="1052" customWidth="1"/>
    <col min="3593" max="3593" width="14.875" style="1052" customWidth="1"/>
    <col min="3594" max="3594" width="2.75" style="1052" customWidth="1"/>
    <col min="3595" max="3595" width="18.625" style="1052" customWidth="1"/>
    <col min="3596" max="3596" width="1.25" style="1052" customWidth="1"/>
    <col min="3597" max="3597" width="12.25" style="1052" bestFit="1" customWidth="1"/>
    <col min="3598" max="3598" width="1.25" style="1052" customWidth="1"/>
    <col min="3599" max="3599" width="11.125" style="1052" bestFit="1" customWidth="1"/>
    <col min="3600" max="3600" width="1.25" style="1052" customWidth="1"/>
    <col min="3601" max="3601" width="9" style="1052"/>
    <col min="3602" max="3602" width="1.25" style="1052" customWidth="1"/>
    <col min="3603" max="3603" width="9" style="1052"/>
    <col min="3604" max="3604" width="1.25" style="1052" customWidth="1"/>
    <col min="3605" max="3605" width="9" style="1052"/>
    <col min="3606" max="3606" width="1.25" style="1052" customWidth="1"/>
    <col min="3607" max="3607" width="9" style="1052"/>
    <col min="3608" max="3608" width="1.25" style="1052" customWidth="1"/>
    <col min="3609" max="3609" width="9" style="1052"/>
    <col min="3610" max="3610" width="1.25" style="1052" customWidth="1"/>
    <col min="3611" max="3840" width="9" style="1052"/>
    <col min="3841" max="3841" width="42.25" style="1052" customWidth="1"/>
    <col min="3842" max="3842" width="10.375" style="1052" customWidth="1"/>
    <col min="3843" max="3843" width="0.625" style="1052" customWidth="1"/>
    <col min="3844" max="3844" width="13.75" style="1052" customWidth="1"/>
    <col min="3845" max="3845" width="1.75" style="1052" customWidth="1"/>
    <col min="3846" max="3846" width="15" style="1052" customWidth="1"/>
    <col min="3847" max="3847" width="0.625" style="1052" customWidth="1"/>
    <col min="3848" max="3848" width="16" style="1052" customWidth="1"/>
    <col min="3849" max="3849" width="14.875" style="1052" customWidth="1"/>
    <col min="3850" max="3850" width="2.75" style="1052" customWidth="1"/>
    <col min="3851" max="3851" width="18.625" style="1052" customWidth="1"/>
    <col min="3852" max="3852" width="1.25" style="1052" customWidth="1"/>
    <col min="3853" max="3853" width="12.25" style="1052" bestFit="1" customWidth="1"/>
    <col min="3854" max="3854" width="1.25" style="1052" customWidth="1"/>
    <col min="3855" max="3855" width="11.125" style="1052" bestFit="1" customWidth="1"/>
    <col min="3856" max="3856" width="1.25" style="1052" customWidth="1"/>
    <col min="3857" max="3857" width="9" style="1052"/>
    <col min="3858" max="3858" width="1.25" style="1052" customWidth="1"/>
    <col min="3859" max="3859" width="9" style="1052"/>
    <col min="3860" max="3860" width="1.25" style="1052" customWidth="1"/>
    <col min="3861" max="3861" width="9" style="1052"/>
    <col min="3862" max="3862" width="1.25" style="1052" customWidth="1"/>
    <col min="3863" max="3863" width="9" style="1052"/>
    <col min="3864" max="3864" width="1.25" style="1052" customWidth="1"/>
    <col min="3865" max="3865" width="9" style="1052"/>
    <col min="3866" max="3866" width="1.25" style="1052" customWidth="1"/>
    <col min="3867" max="4096" width="9" style="1052"/>
    <col min="4097" max="4097" width="42.25" style="1052" customWidth="1"/>
    <col min="4098" max="4098" width="10.375" style="1052" customWidth="1"/>
    <col min="4099" max="4099" width="0.625" style="1052" customWidth="1"/>
    <col min="4100" max="4100" width="13.75" style="1052" customWidth="1"/>
    <col min="4101" max="4101" width="1.75" style="1052" customWidth="1"/>
    <col min="4102" max="4102" width="15" style="1052" customWidth="1"/>
    <col min="4103" max="4103" width="0.625" style="1052" customWidth="1"/>
    <col min="4104" max="4104" width="16" style="1052" customWidth="1"/>
    <col min="4105" max="4105" width="14.875" style="1052" customWidth="1"/>
    <col min="4106" max="4106" width="2.75" style="1052" customWidth="1"/>
    <col min="4107" max="4107" width="18.625" style="1052" customWidth="1"/>
    <col min="4108" max="4108" width="1.25" style="1052" customWidth="1"/>
    <col min="4109" max="4109" width="12.25" style="1052" bestFit="1" customWidth="1"/>
    <col min="4110" max="4110" width="1.25" style="1052" customWidth="1"/>
    <col min="4111" max="4111" width="11.125" style="1052" bestFit="1" customWidth="1"/>
    <col min="4112" max="4112" width="1.25" style="1052" customWidth="1"/>
    <col min="4113" max="4113" width="9" style="1052"/>
    <col min="4114" max="4114" width="1.25" style="1052" customWidth="1"/>
    <col min="4115" max="4115" width="9" style="1052"/>
    <col min="4116" max="4116" width="1.25" style="1052" customWidth="1"/>
    <col min="4117" max="4117" width="9" style="1052"/>
    <col min="4118" max="4118" width="1.25" style="1052" customWidth="1"/>
    <col min="4119" max="4119" width="9" style="1052"/>
    <col min="4120" max="4120" width="1.25" style="1052" customWidth="1"/>
    <col min="4121" max="4121" width="9" style="1052"/>
    <col min="4122" max="4122" width="1.25" style="1052" customWidth="1"/>
    <col min="4123" max="4352" width="9" style="1052"/>
    <col min="4353" max="4353" width="42.25" style="1052" customWidth="1"/>
    <col min="4354" max="4354" width="10.375" style="1052" customWidth="1"/>
    <col min="4355" max="4355" width="0.625" style="1052" customWidth="1"/>
    <col min="4356" max="4356" width="13.75" style="1052" customWidth="1"/>
    <col min="4357" max="4357" width="1.75" style="1052" customWidth="1"/>
    <col min="4358" max="4358" width="15" style="1052" customWidth="1"/>
    <col min="4359" max="4359" width="0.625" style="1052" customWidth="1"/>
    <col min="4360" max="4360" width="16" style="1052" customWidth="1"/>
    <col min="4361" max="4361" width="14.875" style="1052" customWidth="1"/>
    <col min="4362" max="4362" width="2.75" style="1052" customWidth="1"/>
    <col min="4363" max="4363" width="18.625" style="1052" customWidth="1"/>
    <col min="4364" max="4364" width="1.25" style="1052" customWidth="1"/>
    <col min="4365" max="4365" width="12.25" style="1052" bestFit="1" customWidth="1"/>
    <col min="4366" max="4366" width="1.25" style="1052" customWidth="1"/>
    <col min="4367" max="4367" width="11.125" style="1052" bestFit="1" customWidth="1"/>
    <col min="4368" max="4368" width="1.25" style="1052" customWidth="1"/>
    <col min="4369" max="4369" width="9" style="1052"/>
    <col min="4370" max="4370" width="1.25" style="1052" customWidth="1"/>
    <col min="4371" max="4371" width="9" style="1052"/>
    <col min="4372" max="4372" width="1.25" style="1052" customWidth="1"/>
    <col min="4373" max="4373" width="9" style="1052"/>
    <col min="4374" max="4374" width="1.25" style="1052" customWidth="1"/>
    <col min="4375" max="4375" width="9" style="1052"/>
    <col min="4376" max="4376" width="1.25" style="1052" customWidth="1"/>
    <col min="4377" max="4377" width="9" style="1052"/>
    <col min="4378" max="4378" width="1.25" style="1052" customWidth="1"/>
    <col min="4379" max="4608" width="9" style="1052"/>
    <col min="4609" max="4609" width="42.25" style="1052" customWidth="1"/>
    <col min="4610" max="4610" width="10.375" style="1052" customWidth="1"/>
    <col min="4611" max="4611" width="0.625" style="1052" customWidth="1"/>
    <col min="4612" max="4612" width="13.75" style="1052" customWidth="1"/>
    <col min="4613" max="4613" width="1.75" style="1052" customWidth="1"/>
    <col min="4614" max="4614" width="15" style="1052" customWidth="1"/>
    <col min="4615" max="4615" width="0.625" style="1052" customWidth="1"/>
    <col min="4616" max="4616" width="16" style="1052" customWidth="1"/>
    <col min="4617" max="4617" width="14.875" style="1052" customWidth="1"/>
    <col min="4618" max="4618" width="2.75" style="1052" customWidth="1"/>
    <col min="4619" max="4619" width="18.625" style="1052" customWidth="1"/>
    <col min="4620" max="4620" width="1.25" style="1052" customWidth="1"/>
    <col min="4621" max="4621" width="12.25" style="1052" bestFit="1" customWidth="1"/>
    <col min="4622" max="4622" width="1.25" style="1052" customWidth="1"/>
    <col min="4623" max="4623" width="11.125" style="1052" bestFit="1" customWidth="1"/>
    <col min="4624" max="4624" width="1.25" style="1052" customWidth="1"/>
    <col min="4625" max="4625" width="9" style="1052"/>
    <col min="4626" max="4626" width="1.25" style="1052" customWidth="1"/>
    <col min="4627" max="4627" width="9" style="1052"/>
    <col min="4628" max="4628" width="1.25" style="1052" customWidth="1"/>
    <col min="4629" max="4629" width="9" style="1052"/>
    <col min="4630" max="4630" width="1.25" style="1052" customWidth="1"/>
    <col min="4631" max="4631" width="9" style="1052"/>
    <col min="4632" max="4632" width="1.25" style="1052" customWidth="1"/>
    <col min="4633" max="4633" width="9" style="1052"/>
    <col min="4634" max="4634" width="1.25" style="1052" customWidth="1"/>
    <col min="4635" max="4864" width="9" style="1052"/>
    <col min="4865" max="4865" width="42.25" style="1052" customWidth="1"/>
    <col min="4866" max="4866" width="10.375" style="1052" customWidth="1"/>
    <col min="4867" max="4867" width="0.625" style="1052" customWidth="1"/>
    <col min="4868" max="4868" width="13.75" style="1052" customWidth="1"/>
    <col min="4869" max="4869" width="1.75" style="1052" customWidth="1"/>
    <col min="4870" max="4870" width="15" style="1052" customWidth="1"/>
    <col min="4871" max="4871" width="0.625" style="1052" customWidth="1"/>
    <col min="4872" max="4872" width="16" style="1052" customWidth="1"/>
    <col min="4873" max="4873" width="14.875" style="1052" customWidth="1"/>
    <col min="4874" max="4874" width="2.75" style="1052" customWidth="1"/>
    <col min="4875" max="4875" width="18.625" style="1052" customWidth="1"/>
    <col min="4876" max="4876" width="1.25" style="1052" customWidth="1"/>
    <col min="4877" max="4877" width="12.25" style="1052" bestFit="1" customWidth="1"/>
    <col min="4878" max="4878" width="1.25" style="1052" customWidth="1"/>
    <col min="4879" max="4879" width="11.125" style="1052" bestFit="1" customWidth="1"/>
    <col min="4880" max="4880" width="1.25" style="1052" customWidth="1"/>
    <col min="4881" max="4881" width="9" style="1052"/>
    <col min="4882" max="4882" width="1.25" style="1052" customWidth="1"/>
    <col min="4883" max="4883" width="9" style="1052"/>
    <col min="4884" max="4884" width="1.25" style="1052" customWidth="1"/>
    <col min="4885" max="4885" width="9" style="1052"/>
    <col min="4886" max="4886" width="1.25" style="1052" customWidth="1"/>
    <col min="4887" max="4887" width="9" style="1052"/>
    <col min="4888" max="4888" width="1.25" style="1052" customWidth="1"/>
    <col min="4889" max="4889" width="9" style="1052"/>
    <col min="4890" max="4890" width="1.25" style="1052" customWidth="1"/>
    <col min="4891" max="5120" width="9" style="1052"/>
    <col min="5121" max="5121" width="42.25" style="1052" customWidth="1"/>
    <col min="5122" max="5122" width="10.375" style="1052" customWidth="1"/>
    <col min="5123" max="5123" width="0.625" style="1052" customWidth="1"/>
    <col min="5124" max="5124" width="13.75" style="1052" customWidth="1"/>
    <col min="5125" max="5125" width="1.75" style="1052" customWidth="1"/>
    <col min="5126" max="5126" width="15" style="1052" customWidth="1"/>
    <col min="5127" max="5127" width="0.625" style="1052" customWidth="1"/>
    <col min="5128" max="5128" width="16" style="1052" customWidth="1"/>
    <col min="5129" max="5129" width="14.875" style="1052" customWidth="1"/>
    <col min="5130" max="5130" width="2.75" style="1052" customWidth="1"/>
    <col min="5131" max="5131" width="18.625" style="1052" customWidth="1"/>
    <col min="5132" max="5132" width="1.25" style="1052" customWidth="1"/>
    <col min="5133" max="5133" width="12.25" style="1052" bestFit="1" customWidth="1"/>
    <col min="5134" max="5134" width="1.25" style="1052" customWidth="1"/>
    <col min="5135" max="5135" width="11.125" style="1052" bestFit="1" customWidth="1"/>
    <col min="5136" max="5136" width="1.25" style="1052" customWidth="1"/>
    <col min="5137" max="5137" width="9" style="1052"/>
    <col min="5138" max="5138" width="1.25" style="1052" customWidth="1"/>
    <col min="5139" max="5139" width="9" style="1052"/>
    <col min="5140" max="5140" width="1.25" style="1052" customWidth="1"/>
    <col min="5141" max="5141" width="9" style="1052"/>
    <col min="5142" max="5142" width="1.25" style="1052" customWidth="1"/>
    <col min="5143" max="5143" width="9" style="1052"/>
    <col min="5144" max="5144" width="1.25" style="1052" customWidth="1"/>
    <col min="5145" max="5145" width="9" style="1052"/>
    <col min="5146" max="5146" width="1.25" style="1052" customWidth="1"/>
    <col min="5147" max="5376" width="9" style="1052"/>
    <col min="5377" max="5377" width="42.25" style="1052" customWidth="1"/>
    <col min="5378" max="5378" width="10.375" style="1052" customWidth="1"/>
    <col min="5379" max="5379" width="0.625" style="1052" customWidth="1"/>
    <col min="5380" max="5380" width="13.75" style="1052" customWidth="1"/>
    <col min="5381" max="5381" width="1.75" style="1052" customWidth="1"/>
    <col min="5382" max="5382" width="15" style="1052" customWidth="1"/>
    <col min="5383" max="5383" width="0.625" style="1052" customWidth="1"/>
    <col min="5384" max="5384" width="16" style="1052" customWidth="1"/>
    <col min="5385" max="5385" width="14.875" style="1052" customWidth="1"/>
    <col min="5386" max="5386" width="2.75" style="1052" customWidth="1"/>
    <col min="5387" max="5387" width="18.625" style="1052" customWidth="1"/>
    <col min="5388" max="5388" width="1.25" style="1052" customWidth="1"/>
    <col min="5389" max="5389" width="12.25" style="1052" bestFit="1" customWidth="1"/>
    <col min="5390" max="5390" width="1.25" style="1052" customWidth="1"/>
    <col min="5391" max="5391" width="11.125" style="1052" bestFit="1" customWidth="1"/>
    <col min="5392" max="5392" width="1.25" style="1052" customWidth="1"/>
    <col min="5393" max="5393" width="9" style="1052"/>
    <col min="5394" max="5394" width="1.25" style="1052" customWidth="1"/>
    <col min="5395" max="5395" width="9" style="1052"/>
    <col min="5396" max="5396" width="1.25" style="1052" customWidth="1"/>
    <col min="5397" max="5397" width="9" style="1052"/>
    <col min="5398" max="5398" width="1.25" style="1052" customWidth="1"/>
    <col min="5399" max="5399" width="9" style="1052"/>
    <col min="5400" max="5400" width="1.25" style="1052" customWidth="1"/>
    <col min="5401" max="5401" width="9" style="1052"/>
    <col min="5402" max="5402" width="1.25" style="1052" customWidth="1"/>
    <col min="5403" max="5632" width="9" style="1052"/>
    <col min="5633" max="5633" width="42.25" style="1052" customWidth="1"/>
    <col min="5634" max="5634" width="10.375" style="1052" customWidth="1"/>
    <col min="5635" max="5635" width="0.625" style="1052" customWidth="1"/>
    <col min="5636" max="5636" width="13.75" style="1052" customWidth="1"/>
    <col min="5637" max="5637" width="1.75" style="1052" customWidth="1"/>
    <col min="5638" max="5638" width="15" style="1052" customWidth="1"/>
    <col min="5639" max="5639" width="0.625" style="1052" customWidth="1"/>
    <col min="5640" max="5640" width="16" style="1052" customWidth="1"/>
    <col min="5641" max="5641" width="14.875" style="1052" customWidth="1"/>
    <col min="5642" max="5642" width="2.75" style="1052" customWidth="1"/>
    <col min="5643" max="5643" width="18.625" style="1052" customWidth="1"/>
    <col min="5644" max="5644" width="1.25" style="1052" customWidth="1"/>
    <col min="5645" max="5645" width="12.25" style="1052" bestFit="1" customWidth="1"/>
    <col min="5646" max="5646" width="1.25" style="1052" customWidth="1"/>
    <col min="5647" max="5647" width="11.125" style="1052" bestFit="1" customWidth="1"/>
    <col min="5648" max="5648" width="1.25" style="1052" customWidth="1"/>
    <col min="5649" max="5649" width="9" style="1052"/>
    <col min="5650" max="5650" width="1.25" style="1052" customWidth="1"/>
    <col min="5651" max="5651" width="9" style="1052"/>
    <col min="5652" max="5652" width="1.25" style="1052" customWidth="1"/>
    <col min="5653" max="5653" width="9" style="1052"/>
    <col min="5654" max="5654" width="1.25" style="1052" customWidth="1"/>
    <col min="5655" max="5655" width="9" style="1052"/>
    <col min="5656" max="5656" width="1.25" style="1052" customWidth="1"/>
    <col min="5657" max="5657" width="9" style="1052"/>
    <col min="5658" max="5658" width="1.25" style="1052" customWidth="1"/>
    <col min="5659" max="5888" width="9" style="1052"/>
    <col min="5889" max="5889" width="42.25" style="1052" customWidth="1"/>
    <col min="5890" max="5890" width="10.375" style="1052" customWidth="1"/>
    <col min="5891" max="5891" width="0.625" style="1052" customWidth="1"/>
    <col min="5892" max="5892" width="13.75" style="1052" customWidth="1"/>
    <col min="5893" max="5893" width="1.75" style="1052" customWidth="1"/>
    <col min="5894" max="5894" width="15" style="1052" customWidth="1"/>
    <col min="5895" max="5895" width="0.625" style="1052" customWidth="1"/>
    <col min="5896" max="5896" width="16" style="1052" customWidth="1"/>
    <col min="5897" max="5897" width="14.875" style="1052" customWidth="1"/>
    <col min="5898" max="5898" width="2.75" style="1052" customWidth="1"/>
    <col min="5899" max="5899" width="18.625" style="1052" customWidth="1"/>
    <col min="5900" max="5900" width="1.25" style="1052" customWidth="1"/>
    <col min="5901" max="5901" width="12.25" style="1052" bestFit="1" customWidth="1"/>
    <col min="5902" max="5902" width="1.25" style="1052" customWidth="1"/>
    <col min="5903" max="5903" width="11.125" style="1052" bestFit="1" customWidth="1"/>
    <col min="5904" max="5904" width="1.25" style="1052" customWidth="1"/>
    <col min="5905" max="5905" width="9" style="1052"/>
    <col min="5906" max="5906" width="1.25" style="1052" customWidth="1"/>
    <col min="5907" max="5907" width="9" style="1052"/>
    <col min="5908" max="5908" width="1.25" style="1052" customWidth="1"/>
    <col min="5909" max="5909" width="9" style="1052"/>
    <col min="5910" max="5910" width="1.25" style="1052" customWidth="1"/>
    <col min="5911" max="5911" width="9" style="1052"/>
    <col min="5912" max="5912" width="1.25" style="1052" customWidth="1"/>
    <col min="5913" max="5913" width="9" style="1052"/>
    <col min="5914" max="5914" width="1.25" style="1052" customWidth="1"/>
    <col min="5915" max="6144" width="9" style="1052"/>
    <col min="6145" max="6145" width="42.25" style="1052" customWidth="1"/>
    <col min="6146" max="6146" width="10.375" style="1052" customWidth="1"/>
    <col min="6147" max="6147" width="0.625" style="1052" customWidth="1"/>
    <col min="6148" max="6148" width="13.75" style="1052" customWidth="1"/>
    <col min="6149" max="6149" width="1.75" style="1052" customWidth="1"/>
    <col min="6150" max="6150" width="15" style="1052" customWidth="1"/>
    <col min="6151" max="6151" width="0.625" style="1052" customWidth="1"/>
    <col min="6152" max="6152" width="16" style="1052" customWidth="1"/>
    <col min="6153" max="6153" width="14.875" style="1052" customWidth="1"/>
    <col min="6154" max="6154" width="2.75" style="1052" customWidth="1"/>
    <col min="6155" max="6155" width="18.625" style="1052" customWidth="1"/>
    <col min="6156" max="6156" width="1.25" style="1052" customWidth="1"/>
    <col min="6157" max="6157" width="12.25" style="1052" bestFit="1" customWidth="1"/>
    <col min="6158" max="6158" width="1.25" style="1052" customWidth="1"/>
    <col min="6159" max="6159" width="11.125" style="1052" bestFit="1" customWidth="1"/>
    <col min="6160" max="6160" width="1.25" style="1052" customWidth="1"/>
    <col min="6161" max="6161" width="9" style="1052"/>
    <col min="6162" max="6162" width="1.25" style="1052" customWidth="1"/>
    <col min="6163" max="6163" width="9" style="1052"/>
    <col min="6164" max="6164" width="1.25" style="1052" customWidth="1"/>
    <col min="6165" max="6165" width="9" style="1052"/>
    <col min="6166" max="6166" width="1.25" style="1052" customWidth="1"/>
    <col min="6167" max="6167" width="9" style="1052"/>
    <col min="6168" max="6168" width="1.25" style="1052" customWidth="1"/>
    <col min="6169" max="6169" width="9" style="1052"/>
    <col min="6170" max="6170" width="1.25" style="1052" customWidth="1"/>
    <col min="6171" max="6400" width="9" style="1052"/>
    <col min="6401" max="6401" width="42.25" style="1052" customWidth="1"/>
    <col min="6402" max="6402" width="10.375" style="1052" customWidth="1"/>
    <col min="6403" max="6403" width="0.625" style="1052" customWidth="1"/>
    <col min="6404" max="6404" width="13.75" style="1052" customWidth="1"/>
    <col min="6405" max="6405" width="1.75" style="1052" customWidth="1"/>
    <col min="6406" max="6406" width="15" style="1052" customWidth="1"/>
    <col min="6407" max="6407" width="0.625" style="1052" customWidth="1"/>
    <col min="6408" max="6408" width="16" style="1052" customWidth="1"/>
    <col min="6409" max="6409" width="14.875" style="1052" customWidth="1"/>
    <col min="6410" max="6410" width="2.75" style="1052" customWidth="1"/>
    <col min="6411" max="6411" width="18.625" style="1052" customWidth="1"/>
    <col min="6412" max="6412" width="1.25" style="1052" customWidth="1"/>
    <col min="6413" max="6413" width="12.25" style="1052" bestFit="1" customWidth="1"/>
    <col min="6414" max="6414" width="1.25" style="1052" customWidth="1"/>
    <col min="6415" max="6415" width="11.125" style="1052" bestFit="1" customWidth="1"/>
    <col min="6416" max="6416" width="1.25" style="1052" customWidth="1"/>
    <col min="6417" max="6417" width="9" style="1052"/>
    <col min="6418" max="6418" width="1.25" style="1052" customWidth="1"/>
    <col min="6419" max="6419" width="9" style="1052"/>
    <col min="6420" max="6420" width="1.25" style="1052" customWidth="1"/>
    <col min="6421" max="6421" width="9" style="1052"/>
    <col min="6422" max="6422" width="1.25" style="1052" customWidth="1"/>
    <col min="6423" max="6423" width="9" style="1052"/>
    <col min="6424" max="6424" width="1.25" style="1052" customWidth="1"/>
    <col min="6425" max="6425" width="9" style="1052"/>
    <col min="6426" max="6426" width="1.25" style="1052" customWidth="1"/>
    <col min="6427" max="6656" width="9" style="1052"/>
    <col min="6657" max="6657" width="42.25" style="1052" customWidth="1"/>
    <col min="6658" max="6658" width="10.375" style="1052" customWidth="1"/>
    <col min="6659" max="6659" width="0.625" style="1052" customWidth="1"/>
    <col min="6660" max="6660" width="13.75" style="1052" customWidth="1"/>
    <col min="6661" max="6661" width="1.75" style="1052" customWidth="1"/>
    <col min="6662" max="6662" width="15" style="1052" customWidth="1"/>
    <col min="6663" max="6663" width="0.625" style="1052" customWidth="1"/>
    <col min="6664" max="6664" width="16" style="1052" customWidth="1"/>
    <col min="6665" max="6665" width="14.875" style="1052" customWidth="1"/>
    <col min="6666" max="6666" width="2.75" style="1052" customWidth="1"/>
    <col min="6667" max="6667" width="18.625" style="1052" customWidth="1"/>
    <col min="6668" max="6668" width="1.25" style="1052" customWidth="1"/>
    <col min="6669" max="6669" width="12.25" style="1052" bestFit="1" customWidth="1"/>
    <col min="6670" max="6670" width="1.25" style="1052" customWidth="1"/>
    <col min="6671" max="6671" width="11.125" style="1052" bestFit="1" customWidth="1"/>
    <col min="6672" max="6672" width="1.25" style="1052" customWidth="1"/>
    <col min="6673" max="6673" width="9" style="1052"/>
    <col min="6674" max="6674" width="1.25" style="1052" customWidth="1"/>
    <col min="6675" max="6675" width="9" style="1052"/>
    <col min="6676" max="6676" width="1.25" style="1052" customWidth="1"/>
    <col min="6677" max="6677" width="9" style="1052"/>
    <col min="6678" max="6678" width="1.25" style="1052" customWidth="1"/>
    <col min="6679" max="6679" width="9" style="1052"/>
    <col min="6680" max="6680" width="1.25" style="1052" customWidth="1"/>
    <col min="6681" max="6681" width="9" style="1052"/>
    <col min="6682" max="6682" width="1.25" style="1052" customWidth="1"/>
    <col min="6683" max="6912" width="9" style="1052"/>
    <col min="6913" max="6913" width="42.25" style="1052" customWidth="1"/>
    <col min="6914" max="6914" width="10.375" style="1052" customWidth="1"/>
    <col min="6915" max="6915" width="0.625" style="1052" customWidth="1"/>
    <col min="6916" max="6916" width="13.75" style="1052" customWidth="1"/>
    <col min="6917" max="6917" width="1.75" style="1052" customWidth="1"/>
    <col min="6918" max="6918" width="15" style="1052" customWidth="1"/>
    <col min="6919" max="6919" width="0.625" style="1052" customWidth="1"/>
    <col min="6920" max="6920" width="16" style="1052" customWidth="1"/>
    <col min="6921" max="6921" width="14.875" style="1052" customWidth="1"/>
    <col min="6922" max="6922" width="2.75" style="1052" customWidth="1"/>
    <col min="6923" max="6923" width="18.625" style="1052" customWidth="1"/>
    <col min="6924" max="6924" width="1.25" style="1052" customWidth="1"/>
    <col min="6925" max="6925" width="12.25" style="1052" bestFit="1" customWidth="1"/>
    <col min="6926" max="6926" width="1.25" style="1052" customWidth="1"/>
    <col min="6927" max="6927" width="11.125" style="1052" bestFit="1" customWidth="1"/>
    <col min="6928" max="6928" width="1.25" style="1052" customWidth="1"/>
    <col min="6929" max="6929" width="9" style="1052"/>
    <col min="6930" max="6930" width="1.25" style="1052" customWidth="1"/>
    <col min="6931" max="6931" width="9" style="1052"/>
    <col min="6932" max="6932" width="1.25" style="1052" customWidth="1"/>
    <col min="6933" max="6933" width="9" style="1052"/>
    <col min="6934" max="6934" width="1.25" style="1052" customWidth="1"/>
    <col min="6935" max="6935" width="9" style="1052"/>
    <col min="6936" max="6936" width="1.25" style="1052" customWidth="1"/>
    <col min="6937" max="6937" width="9" style="1052"/>
    <col min="6938" max="6938" width="1.25" style="1052" customWidth="1"/>
    <col min="6939" max="7168" width="9" style="1052"/>
    <col min="7169" max="7169" width="42.25" style="1052" customWidth="1"/>
    <col min="7170" max="7170" width="10.375" style="1052" customWidth="1"/>
    <col min="7171" max="7171" width="0.625" style="1052" customWidth="1"/>
    <col min="7172" max="7172" width="13.75" style="1052" customWidth="1"/>
    <col min="7173" max="7173" width="1.75" style="1052" customWidth="1"/>
    <col min="7174" max="7174" width="15" style="1052" customWidth="1"/>
    <col min="7175" max="7175" width="0.625" style="1052" customWidth="1"/>
    <col min="7176" max="7176" width="16" style="1052" customWidth="1"/>
    <col min="7177" max="7177" width="14.875" style="1052" customWidth="1"/>
    <col min="7178" max="7178" width="2.75" style="1052" customWidth="1"/>
    <col min="7179" max="7179" width="18.625" style="1052" customWidth="1"/>
    <col min="7180" max="7180" width="1.25" style="1052" customWidth="1"/>
    <col min="7181" max="7181" width="12.25" style="1052" bestFit="1" customWidth="1"/>
    <col min="7182" max="7182" width="1.25" style="1052" customWidth="1"/>
    <col min="7183" max="7183" width="11.125" style="1052" bestFit="1" customWidth="1"/>
    <col min="7184" max="7184" width="1.25" style="1052" customWidth="1"/>
    <col min="7185" max="7185" width="9" style="1052"/>
    <col min="7186" max="7186" width="1.25" style="1052" customWidth="1"/>
    <col min="7187" max="7187" width="9" style="1052"/>
    <col min="7188" max="7188" width="1.25" style="1052" customWidth="1"/>
    <col min="7189" max="7189" width="9" style="1052"/>
    <col min="7190" max="7190" width="1.25" style="1052" customWidth="1"/>
    <col min="7191" max="7191" width="9" style="1052"/>
    <col min="7192" max="7192" width="1.25" style="1052" customWidth="1"/>
    <col min="7193" max="7193" width="9" style="1052"/>
    <col min="7194" max="7194" width="1.25" style="1052" customWidth="1"/>
    <col min="7195" max="7424" width="9" style="1052"/>
    <col min="7425" max="7425" width="42.25" style="1052" customWidth="1"/>
    <col min="7426" max="7426" width="10.375" style="1052" customWidth="1"/>
    <col min="7427" max="7427" width="0.625" style="1052" customWidth="1"/>
    <col min="7428" max="7428" width="13.75" style="1052" customWidth="1"/>
    <col min="7429" max="7429" width="1.75" style="1052" customWidth="1"/>
    <col min="7430" max="7430" width="15" style="1052" customWidth="1"/>
    <col min="7431" max="7431" width="0.625" style="1052" customWidth="1"/>
    <col min="7432" max="7432" width="16" style="1052" customWidth="1"/>
    <col min="7433" max="7433" width="14.875" style="1052" customWidth="1"/>
    <col min="7434" max="7434" width="2.75" style="1052" customWidth="1"/>
    <col min="7435" max="7435" width="18.625" style="1052" customWidth="1"/>
    <col min="7436" max="7436" width="1.25" style="1052" customWidth="1"/>
    <col min="7437" max="7437" width="12.25" style="1052" bestFit="1" customWidth="1"/>
    <col min="7438" max="7438" width="1.25" style="1052" customWidth="1"/>
    <col min="7439" max="7439" width="11.125" style="1052" bestFit="1" customWidth="1"/>
    <col min="7440" max="7440" width="1.25" style="1052" customWidth="1"/>
    <col min="7441" max="7441" width="9" style="1052"/>
    <col min="7442" max="7442" width="1.25" style="1052" customWidth="1"/>
    <col min="7443" max="7443" width="9" style="1052"/>
    <col min="7444" max="7444" width="1.25" style="1052" customWidth="1"/>
    <col min="7445" max="7445" width="9" style="1052"/>
    <col min="7446" max="7446" width="1.25" style="1052" customWidth="1"/>
    <col min="7447" max="7447" width="9" style="1052"/>
    <col min="7448" max="7448" width="1.25" style="1052" customWidth="1"/>
    <col min="7449" max="7449" width="9" style="1052"/>
    <col min="7450" max="7450" width="1.25" style="1052" customWidth="1"/>
    <col min="7451" max="7680" width="9" style="1052"/>
    <col min="7681" max="7681" width="42.25" style="1052" customWidth="1"/>
    <col min="7682" max="7682" width="10.375" style="1052" customWidth="1"/>
    <col min="7683" max="7683" width="0.625" style="1052" customWidth="1"/>
    <col min="7684" max="7684" width="13.75" style="1052" customWidth="1"/>
    <col min="7685" max="7685" width="1.75" style="1052" customWidth="1"/>
    <col min="7686" max="7686" width="15" style="1052" customWidth="1"/>
    <col min="7687" max="7687" width="0.625" style="1052" customWidth="1"/>
    <col min="7688" max="7688" width="16" style="1052" customWidth="1"/>
    <col min="7689" max="7689" width="14.875" style="1052" customWidth="1"/>
    <col min="7690" max="7690" width="2.75" style="1052" customWidth="1"/>
    <col min="7691" max="7691" width="18.625" style="1052" customWidth="1"/>
    <col min="7692" max="7692" width="1.25" style="1052" customWidth="1"/>
    <col min="7693" max="7693" width="12.25" style="1052" bestFit="1" customWidth="1"/>
    <col min="7694" max="7694" width="1.25" style="1052" customWidth="1"/>
    <col min="7695" max="7695" width="11.125" style="1052" bestFit="1" customWidth="1"/>
    <col min="7696" max="7696" width="1.25" style="1052" customWidth="1"/>
    <col min="7697" max="7697" width="9" style="1052"/>
    <col min="7698" max="7698" width="1.25" style="1052" customWidth="1"/>
    <col min="7699" max="7699" width="9" style="1052"/>
    <col min="7700" max="7700" width="1.25" style="1052" customWidth="1"/>
    <col min="7701" max="7701" width="9" style="1052"/>
    <col min="7702" max="7702" width="1.25" style="1052" customWidth="1"/>
    <col min="7703" max="7703" width="9" style="1052"/>
    <col min="7704" max="7704" width="1.25" style="1052" customWidth="1"/>
    <col min="7705" max="7705" width="9" style="1052"/>
    <col min="7706" max="7706" width="1.25" style="1052" customWidth="1"/>
    <col min="7707" max="7936" width="9" style="1052"/>
    <col min="7937" max="7937" width="42.25" style="1052" customWidth="1"/>
    <col min="7938" max="7938" width="10.375" style="1052" customWidth="1"/>
    <col min="7939" max="7939" width="0.625" style="1052" customWidth="1"/>
    <col min="7940" max="7940" width="13.75" style="1052" customWidth="1"/>
    <col min="7941" max="7941" width="1.75" style="1052" customWidth="1"/>
    <col min="7942" max="7942" width="15" style="1052" customWidth="1"/>
    <col min="7943" max="7943" width="0.625" style="1052" customWidth="1"/>
    <col min="7944" max="7944" width="16" style="1052" customWidth="1"/>
    <col min="7945" max="7945" width="14.875" style="1052" customWidth="1"/>
    <col min="7946" max="7946" width="2.75" style="1052" customWidth="1"/>
    <col min="7947" max="7947" width="18.625" style="1052" customWidth="1"/>
    <col min="7948" max="7948" width="1.25" style="1052" customWidth="1"/>
    <col min="7949" max="7949" width="12.25" style="1052" bestFit="1" customWidth="1"/>
    <col min="7950" max="7950" width="1.25" style="1052" customWidth="1"/>
    <col min="7951" max="7951" width="11.125" style="1052" bestFit="1" customWidth="1"/>
    <col min="7952" max="7952" width="1.25" style="1052" customWidth="1"/>
    <col min="7953" max="7953" width="9" style="1052"/>
    <col min="7954" max="7954" width="1.25" style="1052" customWidth="1"/>
    <col min="7955" max="7955" width="9" style="1052"/>
    <col min="7956" max="7956" width="1.25" style="1052" customWidth="1"/>
    <col min="7957" max="7957" width="9" style="1052"/>
    <col min="7958" max="7958" width="1.25" style="1052" customWidth="1"/>
    <col min="7959" max="7959" width="9" style="1052"/>
    <col min="7960" max="7960" width="1.25" style="1052" customWidth="1"/>
    <col min="7961" max="7961" width="9" style="1052"/>
    <col min="7962" max="7962" width="1.25" style="1052" customWidth="1"/>
    <col min="7963" max="8192" width="9" style="1052"/>
    <col min="8193" max="8193" width="42.25" style="1052" customWidth="1"/>
    <col min="8194" max="8194" width="10.375" style="1052" customWidth="1"/>
    <col min="8195" max="8195" width="0.625" style="1052" customWidth="1"/>
    <col min="8196" max="8196" width="13.75" style="1052" customWidth="1"/>
    <col min="8197" max="8197" width="1.75" style="1052" customWidth="1"/>
    <col min="8198" max="8198" width="15" style="1052" customWidth="1"/>
    <col min="8199" max="8199" width="0.625" style="1052" customWidth="1"/>
    <col min="8200" max="8200" width="16" style="1052" customWidth="1"/>
    <col min="8201" max="8201" width="14.875" style="1052" customWidth="1"/>
    <col min="8202" max="8202" width="2.75" style="1052" customWidth="1"/>
    <col min="8203" max="8203" width="18.625" style="1052" customWidth="1"/>
    <col min="8204" max="8204" width="1.25" style="1052" customWidth="1"/>
    <col min="8205" max="8205" width="12.25" style="1052" bestFit="1" customWidth="1"/>
    <col min="8206" max="8206" width="1.25" style="1052" customWidth="1"/>
    <col min="8207" max="8207" width="11.125" style="1052" bestFit="1" customWidth="1"/>
    <col min="8208" max="8208" width="1.25" style="1052" customWidth="1"/>
    <col min="8209" max="8209" width="9" style="1052"/>
    <col min="8210" max="8210" width="1.25" style="1052" customWidth="1"/>
    <col min="8211" max="8211" width="9" style="1052"/>
    <col min="8212" max="8212" width="1.25" style="1052" customWidth="1"/>
    <col min="8213" max="8213" width="9" style="1052"/>
    <col min="8214" max="8214" width="1.25" style="1052" customWidth="1"/>
    <col min="8215" max="8215" width="9" style="1052"/>
    <col min="8216" max="8216" width="1.25" style="1052" customWidth="1"/>
    <col min="8217" max="8217" width="9" style="1052"/>
    <col min="8218" max="8218" width="1.25" style="1052" customWidth="1"/>
    <col min="8219" max="8448" width="9" style="1052"/>
    <col min="8449" max="8449" width="42.25" style="1052" customWidth="1"/>
    <col min="8450" max="8450" width="10.375" style="1052" customWidth="1"/>
    <col min="8451" max="8451" width="0.625" style="1052" customWidth="1"/>
    <col min="8452" max="8452" width="13.75" style="1052" customWidth="1"/>
    <col min="8453" max="8453" width="1.75" style="1052" customWidth="1"/>
    <col min="8454" max="8454" width="15" style="1052" customWidth="1"/>
    <col min="8455" max="8455" width="0.625" style="1052" customWidth="1"/>
    <col min="8456" max="8456" width="16" style="1052" customWidth="1"/>
    <col min="8457" max="8457" width="14.875" style="1052" customWidth="1"/>
    <col min="8458" max="8458" width="2.75" style="1052" customWidth="1"/>
    <col min="8459" max="8459" width="18.625" style="1052" customWidth="1"/>
    <col min="8460" max="8460" width="1.25" style="1052" customWidth="1"/>
    <col min="8461" max="8461" width="12.25" style="1052" bestFit="1" customWidth="1"/>
    <col min="8462" max="8462" width="1.25" style="1052" customWidth="1"/>
    <col min="8463" max="8463" width="11.125" style="1052" bestFit="1" customWidth="1"/>
    <col min="8464" max="8464" width="1.25" style="1052" customWidth="1"/>
    <col min="8465" max="8465" width="9" style="1052"/>
    <col min="8466" max="8466" width="1.25" style="1052" customWidth="1"/>
    <col min="8467" max="8467" width="9" style="1052"/>
    <col min="8468" max="8468" width="1.25" style="1052" customWidth="1"/>
    <col min="8469" max="8469" width="9" style="1052"/>
    <col min="8470" max="8470" width="1.25" style="1052" customWidth="1"/>
    <col min="8471" max="8471" width="9" style="1052"/>
    <col min="8472" max="8472" width="1.25" style="1052" customWidth="1"/>
    <col min="8473" max="8473" width="9" style="1052"/>
    <col min="8474" max="8474" width="1.25" style="1052" customWidth="1"/>
    <col min="8475" max="8704" width="9" style="1052"/>
    <col min="8705" max="8705" width="42.25" style="1052" customWidth="1"/>
    <col min="8706" max="8706" width="10.375" style="1052" customWidth="1"/>
    <col min="8707" max="8707" width="0.625" style="1052" customWidth="1"/>
    <col min="8708" max="8708" width="13.75" style="1052" customWidth="1"/>
    <col min="8709" max="8709" width="1.75" style="1052" customWidth="1"/>
    <col min="8710" max="8710" width="15" style="1052" customWidth="1"/>
    <col min="8711" max="8711" width="0.625" style="1052" customWidth="1"/>
    <col min="8712" max="8712" width="16" style="1052" customWidth="1"/>
    <col min="8713" max="8713" width="14.875" style="1052" customWidth="1"/>
    <col min="8714" max="8714" width="2.75" style="1052" customWidth="1"/>
    <col min="8715" max="8715" width="18.625" style="1052" customWidth="1"/>
    <col min="8716" max="8716" width="1.25" style="1052" customWidth="1"/>
    <col min="8717" max="8717" width="12.25" style="1052" bestFit="1" customWidth="1"/>
    <col min="8718" max="8718" width="1.25" style="1052" customWidth="1"/>
    <col min="8719" max="8719" width="11.125" style="1052" bestFit="1" customWidth="1"/>
    <col min="8720" max="8720" width="1.25" style="1052" customWidth="1"/>
    <col min="8721" max="8721" width="9" style="1052"/>
    <col min="8722" max="8722" width="1.25" style="1052" customWidth="1"/>
    <col min="8723" max="8723" width="9" style="1052"/>
    <col min="8724" max="8724" width="1.25" style="1052" customWidth="1"/>
    <col min="8725" max="8725" width="9" style="1052"/>
    <col min="8726" max="8726" width="1.25" style="1052" customWidth="1"/>
    <col min="8727" max="8727" width="9" style="1052"/>
    <col min="8728" max="8728" width="1.25" style="1052" customWidth="1"/>
    <col min="8729" max="8729" width="9" style="1052"/>
    <col min="8730" max="8730" width="1.25" style="1052" customWidth="1"/>
    <col min="8731" max="8960" width="9" style="1052"/>
    <col min="8961" max="8961" width="42.25" style="1052" customWidth="1"/>
    <col min="8962" max="8962" width="10.375" style="1052" customWidth="1"/>
    <col min="8963" max="8963" width="0.625" style="1052" customWidth="1"/>
    <col min="8964" max="8964" width="13.75" style="1052" customWidth="1"/>
    <col min="8965" max="8965" width="1.75" style="1052" customWidth="1"/>
    <col min="8966" max="8966" width="15" style="1052" customWidth="1"/>
    <col min="8967" max="8967" width="0.625" style="1052" customWidth="1"/>
    <col min="8968" max="8968" width="16" style="1052" customWidth="1"/>
    <col min="8969" max="8969" width="14.875" style="1052" customWidth="1"/>
    <col min="8970" max="8970" width="2.75" style="1052" customWidth="1"/>
    <col min="8971" max="8971" width="18.625" style="1052" customWidth="1"/>
    <col min="8972" max="8972" width="1.25" style="1052" customWidth="1"/>
    <col min="8973" max="8973" width="12.25" style="1052" bestFit="1" customWidth="1"/>
    <col min="8974" max="8974" width="1.25" style="1052" customWidth="1"/>
    <col min="8975" max="8975" width="11.125" style="1052" bestFit="1" customWidth="1"/>
    <col min="8976" max="8976" width="1.25" style="1052" customWidth="1"/>
    <col min="8977" max="8977" width="9" style="1052"/>
    <col min="8978" max="8978" width="1.25" style="1052" customWidth="1"/>
    <col min="8979" max="8979" width="9" style="1052"/>
    <col min="8980" max="8980" width="1.25" style="1052" customWidth="1"/>
    <col min="8981" max="8981" width="9" style="1052"/>
    <col min="8982" max="8982" width="1.25" style="1052" customWidth="1"/>
    <col min="8983" max="8983" width="9" style="1052"/>
    <col min="8984" max="8984" width="1.25" style="1052" customWidth="1"/>
    <col min="8985" max="8985" width="9" style="1052"/>
    <col min="8986" max="8986" width="1.25" style="1052" customWidth="1"/>
    <col min="8987" max="9216" width="9" style="1052"/>
    <col min="9217" max="9217" width="42.25" style="1052" customWidth="1"/>
    <col min="9218" max="9218" width="10.375" style="1052" customWidth="1"/>
    <col min="9219" max="9219" width="0.625" style="1052" customWidth="1"/>
    <col min="9220" max="9220" width="13.75" style="1052" customWidth="1"/>
    <col min="9221" max="9221" width="1.75" style="1052" customWidth="1"/>
    <col min="9222" max="9222" width="15" style="1052" customWidth="1"/>
    <col min="9223" max="9223" width="0.625" style="1052" customWidth="1"/>
    <col min="9224" max="9224" width="16" style="1052" customWidth="1"/>
    <col min="9225" max="9225" width="14.875" style="1052" customWidth="1"/>
    <col min="9226" max="9226" width="2.75" style="1052" customWidth="1"/>
    <col min="9227" max="9227" width="18.625" style="1052" customWidth="1"/>
    <col min="9228" max="9228" width="1.25" style="1052" customWidth="1"/>
    <col min="9229" max="9229" width="12.25" style="1052" bestFit="1" customWidth="1"/>
    <col min="9230" max="9230" width="1.25" style="1052" customWidth="1"/>
    <col min="9231" max="9231" width="11.125" style="1052" bestFit="1" customWidth="1"/>
    <col min="9232" max="9232" width="1.25" style="1052" customWidth="1"/>
    <col min="9233" max="9233" width="9" style="1052"/>
    <col min="9234" max="9234" width="1.25" style="1052" customWidth="1"/>
    <col min="9235" max="9235" width="9" style="1052"/>
    <col min="9236" max="9236" width="1.25" style="1052" customWidth="1"/>
    <col min="9237" max="9237" width="9" style="1052"/>
    <col min="9238" max="9238" width="1.25" style="1052" customWidth="1"/>
    <col min="9239" max="9239" width="9" style="1052"/>
    <col min="9240" max="9240" width="1.25" style="1052" customWidth="1"/>
    <col min="9241" max="9241" width="9" style="1052"/>
    <col min="9242" max="9242" width="1.25" style="1052" customWidth="1"/>
    <col min="9243" max="9472" width="9" style="1052"/>
    <col min="9473" max="9473" width="42.25" style="1052" customWidth="1"/>
    <col min="9474" max="9474" width="10.375" style="1052" customWidth="1"/>
    <col min="9475" max="9475" width="0.625" style="1052" customWidth="1"/>
    <col min="9476" max="9476" width="13.75" style="1052" customWidth="1"/>
    <col min="9477" max="9477" width="1.75" style="1052" customWidth="1"/>
    <col min="9478" max="9478" width="15" style="1052" customWidth="1"/>
    <col min="9479" max="9479" width="0.625" style="1052" customWidth="1"/>
    <col min="9480" max="9480" width="16" style="1052" customWidth="1"/>
    <col min="9481" max="9481" width="14.875" style="1052" customWidth="1"/>
    <col min="9482" max="9482" width="2.75" style="1052" customWidth="1"/>
    <col min="9483" max="9483" width="18.625" style="1052" customWidth="1"/>
    <col min="9484" max="9484" width="1.25" style="1052" customWidth="1"/>
    <col min="9485" max="9485" width="12.25" style="1052" bestFit="1" customWidth="1"/>
    <col min="9486" max="9486" width="1.25" style="1052" customWidth="1"/>
    <col min="9487" max="9487" width="11.125" style="1052" bestFit="1" customWidth="1"/>
    <col min="9488" max="9488" width="1.25" style="1052" customWidth="1"/>
    <col min="9489" max="9489" width="9" style="1052"/>
    <col min="9490" max="9490" width="1.25" style="1052" customWidth="1"/>
    <col min="9491" max="9491" width="9" style="1052"/>
    <col min="9492" max="9492" width="1.25" style="1052" customWidth="1"/>
    <col min="9493" max="9493" width="9" style="1052"/>
    <col min="9494" max="9494" width="1.25" style="1052" customWidth="1"/>
    <col min="9495" max="9495" width="9" style="1052"/>
    <col min="9496" max="9496" width="1.25" style="1052" customWidth="1"/>
    <col min="9497" max="9497" width="9" style="1052"/>
    <col min="9498" max="9498" width="1.25" style="1052" customWidth="1"/>
    <col min="9499" max="9728" width="9" style="1052"/>
    <col min="9729" max="9729" width="42.25" style="1052" customWidth="1"/>
    <col min="9730" max="9730" width="10.375" style="1052" customWidth="1"/>
    <col min="9731" max="9731" width="0.625" style="1052" customWidth="1"/>
    <col min="9732" max="9732" width="13.75" style="1052" customWidth="1"/>
    <col min="9733" max="9733" width="1.75" style="1052" customWidth="1"/>
    <col min="9734" max="9734" width="15" style="1052" customWidth="1"/>
    <col min="9735" max="9735" width="0.625" style="1052" customWidth="1"/>
    <col min="9736" max="9736" width="16" style="1052" customWidth="1"/>
    <col min="9737" max="9737" width="14.875" style="1052" customWidth="1"/>
    <col min="9738" max="9738" width="2.75" style="1052" customWidth="1"/>
    <col min="9739" max="9739" width="18.625" style="1052" customWidth="1"/>
    <col min="9740" max="9740" width="1.25" style="1052" customWidth="1"/>
    <col min="9741" max="9741" width="12.25" style="1052" bestFit="1" customWidth="1"/>
    <col min="9742" max="9742" width="1.25" style="1052" customWidth="1"/>
    <col min="9743" max="9743" width="11.125" style="1052" bestFit="1" customWidth="1"/>
    <col min="9744" max="9744" width="1.25" style="1052" customWidth="1"/>
    <col min="9745" max="9745" width="9" style="1052"/>
    <col min="9746" max="9746" width="1.25" style="1052" customWidth="1"/>
    <col min="9747" max="9747" width="9" style="1052"/>
    <col min="9748" max="9748" width="1.25" style="1052" customWidth="1"/>
    <col min="9749" max="9749" width="9" style="1052"/>
    <col min="9750" max="9750" width="1.25" style="1052" customWidth="1"/>
    <col min="9751" max="9751" width="9" style="1052"/>
    <col min="9752" max="9752" width="1.25" style="1052" customWidth="1"/>
    <col min="9753" max="9753" width="9" style="1052"/>
    <col min="9754" max="9754" width="1.25" style="1052" customWidth="1"/>
    <col min="9755" max="9984" width="9" style="1052"/>
    <col min="9985" max="9985" width="42.25" style="1052" customWidth="1"/>
    <col min="9986" max="9986" width="10.375" style="1052" customWidth="1"/>
    <col min="9987" max="9987" width="0.625" style="1052" customWidth="1"/>
    <col min="9988" max="9988" width="13.75" style="1052" customWidth="1"/>
    <col min="9989" max="9989" width="1.75" style="1052" customWidth="1"/>
    <col min="9990" max="9990" width="15" style="1052" customWidth="1"/>
    <col min="9991" max="9991" width="0.625" style="1052" customWidth="1"/>
    <col min="9992" max="9992" width="16" style="1052" customWidth="1"/>
    <col min="9993" max="9993" width="14.875" style="1052" customWidth="1"/>
    <col min="9994" max="9994" width="2.75" style="1052" customWidth="1"/>
    <col min="9995" max="9995" width="18.625" style="1052" customWidth="1"/>
    <col min="9996" max="9996" width="1.25" style="1052" customWidth="1"/>
    <col min="9997" max="9997" width="12.25" style="1052" bestFit="1" customWidth="1"/>
    <col min="9998" max="9998" width="1.25" style="1052" customWidth="1"/>
    <col min="9999" max="9999" width="11.125" style="1052" bestFit="1" customWidth="1"/>
    <col min="10000" max="10000" width="1.25" style="1052" customWidth="1"/>
    <col min="10001" max="10001" width="9" style="1052"/>
    <col min="10002" max="10002" width="1.25" style="1052" customWidth="1"/>
    <col min="10003" max="10003" width="9" style="1052"/>
    <col min="10004" max="10004" width="1.25" style="1052" customWidth="1"/>
    <col min="10005" max="10005" width="9" style="1052"/>
    <col min="10006" max="10006" width="1.25" style="1052" customWidth="1"/>
    <col min="10007" max="10007" width="9" style="1052"/>
    <col min="10008" max="10008" width="1.25" style="1052" customWidth="1"/>
    <col min="10009" max="10009" width="9" style="1052"/>
    <col min="10010" max="10010" width="1.25" style="1052" customWidth="1"/>
    <col min="10011" max="10240" width="9" style="1052"/>
    <col min="10241" max="10241" width="42.25" style="1052" customWidth="1"/>
    <col min="10242" max="10242" width="10.375" style="1052" customWidth="1"/>
    <col min="10243" max="10243" width="0.625" style="1052" customWidth="1"/>
    <col min="10244" max="10244" width="13.75" style="1052" customWidth="1"/>
    <col min="10245" max="10245" width="1.75" style="1052" customWidth="1"/>
    <col min="10246" max="10246" width="15" style="1052" customWidth="1"/>
    <col min="10247" max="10247" width="0.625" style="1052" customWidth="1"/>
    <col min="10248" max="10248" width="16" style="1052" customWidth="1"/>
    <col min="10249" max="10249" width="14.875" style="1052" customWidth="1"/>
    <col min="10250" max="10250" width="2.75" style="1052" customWidth="1"/>
    <col min="10251" max="10251" width="18.625" style="1052" customWidth="1"/>
    <col min="10252" max="10252" width="1.25" style="1052" customWidth="1"/>
    <col min="10253" max="10253" width="12.25" style="1052" bestFit="1" customWidth="1"/>
    <col min="10254" max="10254" width="1.25" style="1052" customWidth="1"/>
    <col min="10255" max="10255" width="11.125" style="1052" bestFit="1" customWidth="1"/>
    <col min="10256" max="10256" width="1.25" style="1052" customWidth="1"/>
    <col min="10257" max="10257" width="9" style="1052"/>
    <col min="10258" max="10258" width="1.25" style="1052" customWidth="1"/>
    <col min="10259" max="10259" width="9" style="1052"/>
    <col min="10260" max="10260" width="1.25" style="1052" customWidth="1"/>
    <col min="10261" max="10261" width="9" style="1052"/>
    <col min="10262" max="10262" width="1.25" style="1052" customWidth="1"/>
    <col min="10263" max="10263" width="9" style="1052"/>
    <col min="10264" max="10264" width="1.25" style="1052" customWidth="1"/>
    <col min="10265" max="10265" width="9" style="1052"/>
    <col min="10266" max="10266" width="1.25" style="1052" customWidth="1"/>
    <col min="10267" max="10496" width="9" style="1052"/>
    <col min="10497" max="10497" width="42.25" style="1052" customWidth="1"/>
    <col min="10498" max="10498" width="10.375" style="1052" customWidth="1"/>
    <col min="10499" max="10499" width="0.625" style="1052" customWidth="1"/>
    <col min="10500" max="10500" width="13.75" style="1052" customWidth="1"/>
    <col min="10501" max="10501" width="1.75" style="1052" customWidth="1"/>
    <col min="10502" max="10502" width="15" style="1052" customWidth="1"/>
    <col min="10503" max="10503" width="0.625" style="1052" customWidth="1"/>
    <col min="10504" max="10504" width="16" style="1052" customWidth="1"/>
    <col min="10505" max="10505" width="14.875" style="1052" customWidth="1"/>
    <col min="10506" max="10506" width="2.75" style="1052" customWidth="1"/>
    <col min="10507" max="10507" width="18.625" style="1052" customWidth="1"/>
    <col min="10508" max="10508" width="1.25" style="1052" customWidth="1"/>
    <col min="10509" max="10509" width="12.25" style="1052" bestFit="1" customWidth="1"/>
    <col min="10510" max="10510" width="1.25" style="1052" customWidth="1"/>
    <col min="10511" max="10511" width="11.125" style="1052" bestFit="1" customWidth="1"/>
    <col min="10512" max="10512" width="1.25" style="1052" customWidth="1"/>
    <col min="10513" max="10513" width="9" style="1052"/>
    <col min="10514" max="10514" width="1.25" style="1052" customWidth="1"/>
    <col min="10515" max="10515" width="9" style="1052"/>
    <col min="10516" max="10516" width="1.25" style="1052" customWidth="1"/>
    <col min="10517" max="10517" width="9" style="1052"/>
    <col min="10518" max="10518" width="1.25" style="1052" customWidth="1"/>
    <col min="10519" max="10519" width="9" style="1052"/>
    <col min="10520" max="10520" width="1.25" style="1052" customWidth="1"/>
    <col min="10521" max="10521" width="9" style="1052"/>
    <col min="10522" max="10522" width="1.25" style="1052" customWidth="1"/>
    <col min="10523" max="10752" width="9" style="1052"/>
    <col min="10753" max="10753" width="42.25" style="1052" customWidth="1"/>
    <col min="10754" max="10754" width="10.375" style="1052" customWidth="1"/>
    <col min="10755" max="10755" width="0.625" style="1052" customWidth="1"/>
    <col min="10756" max="10756" width="13.75" style="1052" customWidth="1"/>
    <col min="10757" max="10757" width="1.75" style="1052" customWidth="1"/>
    <col min="10758" max="10758" width="15" style="1052" customWidth="1"/>
    <col min="10759" max="10759" width="0.625" style="1052" customWidth="1"/>
    <col min="10760" max="10760" width="16" style="1052" customWidth="1"/>
    <col min="10761" max="10761" width="14.875" style="1052" customWidth="1"/>
    <col min="10762" max="10762" width="2.75" style="1052" customWidth="1"/>
    <col min="10763" max="10763" width="18.625" style="1052" customWidth="1"/>
    <col min="10764" max="10764" width="1.25" style="1052" customWidth="1"/>
    <col min="10765" max="10765" width="12.25" style="1052" bestFit="1" customWidth="1"/>
    <col min="10766" max="10766" width="1.25" style="1052" customWidth="1"/>
    <col min="10767" max="10767" width="11.125" style="1052" bestFit="1" customWidth="1"/>
    <col min="10768" max="10768" width="1.25" style="1052" customWidth="1"/>
    <col min="10769" max="10769" width="9" style="1052"/>
    <col min="10770" max="10770" width="1.25" style="1052" customWidth="1"/>
    <col min="10771" max="10771" width="9" style="1052"/>
    <col min="10772" max="10772" width="1.25" style="1052" customWidth="1"/>
    <col min="10773" max="10773" width="9" style="1052"/>
    <col min="10774" max="10774" width="1.25" style="1052" customWidth="1"/>
    <col min="10775" max="10775" width="9" style="1052"/>
    <col min="10776" max="10776" width="1.25" style="1052" customWidth="1"/>
    <col min="10777" max="10777" width="9" style="1052"/>
    <col min="10778" max="10778" width="1.25" style="1052" customWidth="1"/>
    <col min="10779" max="11008" width="9" style="1052"/>
    <col min="11009" max="11009" width="42.25" style="1052" customWidth="1"/>
    <col min="11010" max="11010" width="10.375" style="1052" customWidth="1"/>
    <col min="11011" max="11011" width="0.625" style="1052" customWidth="1"/>
    <col min="11012" max="11012" width="13.75" style="1052" customWidth="1"/>
    <col min="11013" max="11013" width="1.75" style="1052" customWidth="1"/>
    <col min="11014" max="11014" width="15" style="1052" customWidth="1"/>
    <col min="11015" max="11015" width="0.625" style="1052" customWidth="1"/>
    <col min="11016" max="11016" width="16" style="1052" customWidth="1"/>
    <col min="11017" max="11017" width="14.875" style="1052" customWidth="1"/>
    <col min="11018" max="11018" width="2.75" style="1052" customWidth="1"/>
    <col min="11019" max="11019" width="18.625" style="1052" customWidth="1"/>
    <col min="11020" max="11020" width="1.25" style="1052" customWidth="1"/>
    <col min="11021" max="11021" width="12.25" style="1052" bestFit="1" customWidth="1"/>
    <col min="11022" max="11022" width="1.25" style="1052" customWidth="1"/>
    <col min="11023" max="11023" width="11.125" style="1052" bestFit="1" customWidth="1"/>
    <col min="11024" max="11024" width="1.25" style="1052" customWidth="1"/>
    <col min="11025" max="11025" width="9" style="1052"/>
    <col min="11026" max="11026" width="1.25" style="1052" customWidth="1"/>
    <col min="11027" max="11027" width="9" style="1052"/>
    <col min="11028" max="11028" width="1.25" style="1052" customWidth="1"/>
    <col min="11029" max="11029" width="9" style="1052"/>
    <col min="11030" max="11030" width="1.25" style="1052" customWidth="1"/>
    <col min="11031" max="11031" width="9" style="1052"/>
    <col min="11032" max="11032" width="1.25" style="1052" customWidth="1"/>
    <col min="11033" max="11033" width="9" style="1052"/>
    <col min="11034" max="11034" width="1.25" style="1052" customWidth="1"/>
    <col min="11035" max="11264" width="9" style="1052"/>
    <col min="11265" max="11265" width="42.25" style="1052" customWidth="1"/>
    <col min="11266" max="11266" width="10.375" style="1052" customWidth="1"/>
    <col min="11267" max="11267" width="0.625" style="1052" customWidth="1"/>
    <col min="11268" max="11268" width="13.75" style="1052" customWidth="1"/>
    <col min="11269" max="11269" width="1.75" style="1052" customWidth="1"/>
    <col min="11270" max="11270" width="15" style="1052" customWidth="1"/>
    <col min="11271" max="11271" width="0.625" style="1052" customWidth="1"/>
    <col min="11272" max="11272" width="16" style="1052" customWidth="1"/>
    <col min="11273" max="11273" width="14.875" style="1052" customWidth="1"/>
    <col min="11274" max="11274" width="2.75" style="1052" customWidth="1"/>
    <col min="11275" max="11275" width="18.625" style="1052" customWidth="1"/>
    <col min="11276" max="11276" width="1.25" style="1052" customWidth="1"/>
    <col min="11277" max="11277" width="12.25" style="1052" bestFit="1" customWidth="1"/>
    <col min="11278" max="11278" width="1.25" style="1052" customWidth="1"/>
    <col min="11279" max="11279" width="11.125" style="1052" bestFit="1" customWidth="1"/>
    <col min="11280" max="11280" width="1.25" style="1052" customWidth="1"/>
    <col min="11281" max="11281" width="9" style="1052"/>
    <col min="11282" max="11282" width="1.25" style="1052" customWidth="1"/>
    <col min="11283" max="11283" width="9" style="1052"/>
    <col min="11284" max="11284" width="1.25" style="1052" customWidth="1"/>
    <col min="11285" max="11285" width="9" style="1052"/>
    <col min="11286" max="11286" width="1.25" style="1052" customWidth="1"/>
    <col min="11287" max="11287" width="9" style="1052"/>
    <col min="11288" max="11288" width="1.25" style="1052" customWidth="1"/>
    <col min="11289" max="11289" width="9" style="1052"/>
    <col min="11290" max="11290" width="1.25" style="1052" customWidth="1"/>
    <col min="11291" max="11520" width="9" style="1052"/>
    <col min="11521" max="11521" width="42.25" style="1052" customWidth="1"/>
    <col min="11522" max="11522" width="10.375" style="1052" customWidth="1"/>
    <col min="11523" max="11523" width="0.625" style="1052" customWidth="1"/>
    <col min="11524" max="11524" width="13.75" style="1052" customWidth="1"/>
    <col min="11525" max="11525" width="1.75" style="1052" customWidth="1"/>
    <col min="11526" max="11526" width="15" style="1052" customWidth="1"/>
    <col min="11527" max="11527" width="0.625" style="1052" customWidth="1"/>
    <col min="11528" max="11528" width="16" style="1052" customWidth="1"/>
    <col min="11529" max="11529" width="14.875" style="1052" customWidth="1"/>
    <col min="11530" max="11530" width="2.75" style="1052" customWidth="1"/>
    <col min="11531" max="11531" width="18.625" style="1052" customWidth="1"/>
    <col min="11532" max="11532" width="1.25" style="1052" customWidth="1"/>
    <col min="11533" max="11533" width="12.25" style="1052" bestFit="1" customWidth="1"/>
    <col min="11534" max="11534" width="1.25" style="1052" customWidth="1"/>
    <col min="11535" max="11535" width="11.125" style="1052" bestFit="1" customWidth="1"/>
    <col min="11536" max="11536" width="1.25" style="1052" customWidth="1"/>
    <col min="11537" max="11537" width="9" style="1052"/>
    <col min="11538" max="11538" width="1.25" style="1052" customWidth="1"/>
    <col min="11539" max="11539" width="9" style="1052"/>
    <col min="11540" max="11540" width="1.25" style="1052" customWidth="1"/>
    <col min="11541" max="11541" width="9" style="1052"/>
    <col min="11542" max="11542" width="1.25" style="1052" customWidth="1"/>
    <col min="11543" max="11543" width="9" style="1052"/>
    <col min="11544" max="11544" width="1.25" style="1052" customWidth="1"/>
    <col min="11545" max="11545" width="9" style="1052"/>
    <col min="11546" max="11546" width="1.25" style="1052" customWidth="1"/>
    <col min="11547" max="11776" width="9" style="1052"/>
    <col min="11777" max="11777" width="42.25" style="1052" customWidth="1"/>
    <col min="11778" max="11778" width="10.375" style="1052" customWidth="1"/>
    <col min="11779" max="11779" width="0.625" style="1052" customWidth="1"/>
    <col min="11780" max="11780" width="13.75" style="1052" customWidth="1"/>
    <col min="11781" max="11781" width="1.75" style="1052" customWidth="1"/>
    <col min="11782" max="11782" width="15" style="1052" customWidth="1"/>
    <col min="11783" max="11783" width="0.625" style="1052" customWidth="1"/>
    <col min="11784" max="11784" width="16" style="1052" customWidth="1"/>
    <col min="11785" max="11785" width="14.875" style="1052" customWidth="1"/>
    <col min="11786" max="11786" width="2.75" style="1052" customWidth="1"/>
    <col min="11787" max="11787" width="18.625" style="1052" customWidth="1"/>
    <col min="11788" max="11788" width="1.25" style="1052" customWidth="1"/>
    <col min="11789" max="11789" width="12.25" style="1052" bestFit="1" customWidth="1"/>
    <col min="11790" max="11790" width="1.25" style="1052" customWidth="1"/>
    <col min="11791" max="11791" width="11.125" style="1052" bestFit="1" customWidth="1"/>
    <col min="11792" max="11792" width="1.25" style="1052" customWidth="1"/>
    <col min="11793" max="11793" width="9" style="1052"/>
    <col min="11794" max="11794" width="1.25" style="1052" customWidth="1"/>
    <col min="11795" max="11795" width="9" style="1052"/>
    <col min="11796" max="11796" width="1.25" style="1052" customWidth="1"/>
    <col min="11797" max="11797" width="9" style="1052"/>
    <col min="11798" max="11798" width="1.25" style="1052" customWidth="1"/>
    <col min="11799" max="11799" width="9" style="1052"/>
    <col min="11800" max="11800" width="1.25" style="1052" customWidth="1"/>
    <col min="11801" max="11801" width="9" style="1052"/>
    <col min="11802" max="11802" width="1.25" style="1052" customWidth="1"/>
    <col min="11803" max="12032" width="9" style="1052"/>
    <col min="12033" max="12033" width="42.25" style="1052" customWidth="1"/>
    <col min="12034" max="12034" width="10.375" style="1052" customWidth="1"/>
    <col min="12035" max="12035" width="0.625" style="1052" customWidth="1"/>
    <col min="12036" max="12036" width="13.75" style="1052" customWidth="1"/>
    <col min="12037" max="12037" width="1.75" style="1052" customWidth="1"/>
    <col min="12038" max="12038" width="15" style="1052" customWidth="1"/>
    <col min="12039" max="12039" width="0.625" style="1052" customWidth="1"/>
    <col min="12040" max="12040" width="16" style="1052" customWidth="1"/>
    <col min="12041" max="12041" width="14.875" style="1052" customWidth="1"/>
    <col min="12042" max="12042" width="2.75" style="1052" customWidth="1"/>
    <col min="12043" max="12043" width="18.625" style="1052" customWidth="1"/>
    <col min="12044" max="12044" width="1.25" style="1052" customWidth="1"/>
    <col min="12045" max="12045" width="12.25" style="1052" bestFit="1" customWidth="1"/>
    <col min="12046" max="12046" width="1.25" style="1052" customWidth="1"/>
    <col min="12047" max="12047" width="11.125" style="1052" bestFit="1" customWidth="1"/>
    <col min="12048" max="12048" width="1.25" style="1052" customWidth="1"/>
    <col min="12049" max="12049" width="9" style="1052"/>
    <col min="12050" max="12050" width="1.25" style="1052" customWidth="1"/>
    <col min="12051" max="12051" width="9" style="1052"/>
    <col min="12052" max="12052" width="1.25" style="1052" customWidth="1"/>
    <col min="12053" max="12053" width="9" style="1052"/>
    <col min="12054" max="12054" width="1.25" style="1052" customWidth="1"/>
    <col min="12055" max="12055" width="9" style="1052"/>
    <col min="12056" max="12056" width="1.25" style="1052" customWidth="1"/>
    <col min="12057" max="12057" width="9" style="1052"/>
    <col min="12058" max="12058" width="1.25" style="1052" customWidth="1"/>
    <col min="12059" max="12288" width="9" style="1052"/>
    <col min="12289" max="12289" width="42.25" style="1052" customWidth="1"/>
    <col min="12290" max="12290" width="10.375" style="1052" customWidth="1"/>
    <col min="12291" max="12291" width="0.625" style="1052" customWidth="1"/>
    <col min="12292" max="12292" width="13.75" style="1052" customWidth="1"/>
    <col min="12293" max="12293" width="1.75" style="1052" customWidth="1"/>
    <col min="12294" max="12294" width="15" style="1052" customWidth="1"/>
    <col min="12295" max="12295" width="0.625" style="1052" customWidth="1"/>
    <col min="12296" max="12296" width="16" style="1052" customWidth="1"/>
    <col min="12297" max="12297" width="14.875" style="1052" customWidth="1"/>
    <col min="12298" max="12298" width="2.75" style="1052" customWidth="1"/>
    <col min="12299" max="12299" width="18.625" style="1052" customWidth="1"/>
    <col min="12300" max="12300" width="1.25" style="1052" customWidth="1"/>
    <col min="12301" max="12301" width="12.25" style="1052" bestFit="1" customWidth="1"/>
    <col min="12302" max="12302" width="1.25" style="1052" customWidth="1"/>
    <col min="12303" max="12303" width="11.125" style="1052" bestFit="1" customWidth="1"/>
    <col min="12304" max="12304" width="1.25" style="1052" customWidth="1"/>
    <col min="12305" max="12305" width="9" style="1052"/>
    <col min="12306" max="12306" width="1.25" style="1052" customWidth="1"/>
    <col min="12307" max="12307" width="9" style="1052"/>
    <col min="12308" max="12308" width="1.25" style="1052" customWidth="1"/>
    <col min="12309" max="12309" width="9" style="1052"/>
    <col min="12310" max="12310" width="1.25" style="1052" customWidth="1"/>
    <col min="12311" max="12311" width="9" style="1052"/>
    <col min="12312" max="12312" width="1.25" style="1052" customWidth="1"/>
    <col min="12313" max="12313" width="9" style="1052"/>
    <col min="12314" max="12314" width="1.25" style="1052" customWidth="1"/>
    <col min="12315" max="12544" width="9" style="1052"/>
    <col min="12545" max="12545" width="42.25" style="1052" customWidth="1"/>
    <col min="12546" max="12546" width="10.375" style="1052" customWidth="1"/>
    <col min="12547" max="12547" width="0.625" style="1052" customWidth="1"/>
    <col min="12548" max="12548" width="13.75" style="1052" customWidth="1"/>
    <col min="12549" max="12549" width="1.75" style="1052" customWidth="1"/>
    <col min="12550" max="12550" width="15" style="1052" customWidth="1"/>
    <col min="12551" max="12551" width="0.625" style="1052" customWidth="1"/>
    <col min="12552" max="12552" width="16" style="1052" customWidth="1"/>
    <col min="12553" max="12553" width="14.875" style="1052" customWidth="1"/>
    <col min="12554" max="12554" width="2.75" style="1052" customWidth="1"/>
    <col min="12555" max="12555" width="18.625" style="1052" customWidth="1"/>
    <col min="12556" max="12556" width="1.25" style="1052" customWidth="1"/>
    <col min="12557" max="12557" width="12.25" style="1052" bestFit="1" customWidth="1"/>
    <col min="12558" max="12558" width="1.25" style="1052" customWidth="1"/>
    <col min="12559" max="12559" width="11.125" style="1052" bestFit="1" customWidth="1"/>
    <col min="12560" max="12560" width="1.25" style="1052" customWidth="1"/>
    <col min="12561" max="12561" width="9" style="1052"/>
    <col min="12562" max="12562" width="1.25" style="1052" customWidth="1"/>
    <col min="12563" max="12563" width="9" style="1052"/>
    <col min="12564" max="12564" width="1.25" style="1052" customWidth="1"/>
    <col min="12565" max="12565" width="9" style="1052"/>
    <col min="12566" max="12566" width="1.25" style="1052" customWidth="1"/>
    <col min="12567" max="12567" width="9" style="1052"/>
    <col min="12568" max="12568" width="1.25" style="1052" customWidth="1"/>
    <col min="12569" max="12569" width="9" style="1052"/>
    <col min="12570" max="12570" width="1.25" style="1052" customWidth="1"/>
    <col min="12571" max="12800" width="9" style="1052"/>
    <col min="12801" max="12801" width="42.25" style="1052" customWidth="1"/>
    <col min="12802" max="12802" width="10.375" style="1052" customWidth="1"/>
    <col min="12803" max="12803" width="0.625" style="1052" customWidth="1"/>
    <col min="12804" max="12804" width="13.75" style="1052" customWidth="1"/>
    <col min="12805" max="12805" width="1.75" style="1052" customWidth="1"/>
    <col min="12806" max="12806" width="15" style="1052" customWidth="1"/>
    <col min="12807" max="12807" width="0.625" style="1052" customWidth="1"/>
    <col min="12808" max="12808" width="16" style="1052" customWidth="1"/>
    <col min="12809" max="12809" width="14.875" style="1052" customWidth="1"/>
    <col min="12810" max="12810" width="2.75" style="1052" customWidth="1"/>
    <col min="12811" max="12811" width="18.625" style="1052" customWidth="1"/>
    <col min="12812" max="12812" width="1.25" style="1052" customWidth="1"/>
    <col min="12813" max="12813" width="12.25" style="1052" bestFit="1" customWidth="1"/>
    <col min="12814" max="12814" width="1.25" style="1052" customWidth="1"/>
    <col min="12815" max="12815" width="11.125" style="1052" bestFit="1" customWidth="1"/>
    <col min="12816" max="12816" width="1.25" style="1052" customWidth="1"/>
    <col min="12817" max="12817" width="9" style="1052"/>
    <col min="12818" max="12818" width="1.25" style="1052" customWidth="1"/>
    <col min="12819" max="12819" width="9" style="1052"/>
    <col min="12820" max="12820" width="1.25" style="1052" customWidth="1"/>
    <col min="12821" max="12821" width="9" style="1052"/>
    <col min="12822" max="12822" width="1.25" style="1052" customWidth="1"/>
    <col min="12823" max="12823" width="9" style="1052"/>
    <col min="12824" max="12824" width="1.25" style="1052" customWidth="1"/>
    <col min="12825" max="12825" width="9" style="1052"/>
    <col min="12826" max="12826" width="1.25" style="1052" customWidth="1"/>
    <col min="12827" max="13056" width="9" style="1052"/>
    <col min="13057" max="13057" width="42.25" style="1052" customWidth="1"/>
    <col min="13058" max="13058" width="10.375" style="1052" customWidth="1"/>
    <col min="13059" max="13059" width="0.625" style="1052" customWidth="1"/>
    <col min="13060" max="13060" width="13.75" style="1052" customWidth="1"/>
    <col min="13061" max="13061" width="1.75" style="1052" customWidth="1"/>
    <col min="13062" max="13062" width="15" style="1052" customWidth="1"/>
    <col min="13063" max="13063" width="0.625" style="1052" customWidth="1"/>
    <col min="13064" max="13064" width="16" style="1052" customWidth="1"/>
    <col min="13065" max="13065" width="14.875" style="1052" customWidth="1"/>
    <col min="13066" max="13066" width="2.75" style="1052" customWidth="1"/>
    <col min="13067" max="13067" width="18.625" style="1052" customWidth="1"/>
    <col min="13068" max="13068" width="1.25" style="1052" customWidth="1"/>
    <col min="13069" max="13069" width="12.25" style="1052" bestFit="1" customWidth="1"/>
    <col min="13070" max="13070" width="1.25" style="1052" customWidth="1"/>
    <col min="13071" max="13071" width="11.125" style="1052" bestFit="1" customWidth="1"/>
    <col min="13072" max="13072" width="1.25" style="1052" customWidth="1"/>
    <col min="13073" max="13073" width="9" style="1052"/>
    <col min="13074" max="13074" width="1.25" style="1052" customWidth="1"/>
    <col min="13075" max="13075" width="9" style="1052"/>
    <col min="13076" max="13076" width="1.25" style="1052" customWidth="1"/>
    <col min="13077" max="13077" width="9" style="1052"/>
    <col min="13078" max="13078" width="1.25" style="1052" customWidth="1"/>
    <col min="13079" max="13079" width="9" style="1052"/>
    <col min="13080" max="13080" width="1.25" style="1052" customWidth="1"/>
    <col min="13081" max="13081" width="9" style="1052"/>
    <col min="13082" max="13082" width="1.25" style="1052" customWidth="1"/>
    <col min="13083" max="13312" width="9" style="1052"/>
    <col min="13313" max="13313" width="42.25" style="1052" customWidth="1"/>
    <col min="13314" max="13314" width="10.375" style="1052" customWidth="1"/>
    <col min="13315" max="13315" width="0.625" style="1052" customWidth="1"/>
    <col min="13316" max="13316" width="13.75" style="1052" customWidth="1"/>
    <col min="13317" max="13317" width="1.75" style="1052" customWidth="1"/>
    <col min="13318" max="13318" width="15" style="1052" customWidth="1"/>
    <col min="13319" max="13319" width="0.625" style="1052" customWidth="1"/>
    <col min="13320" max="13320" width="16" style="1052" customWidth="1"/>
    <col min="13321" max="13321" width="14.875" style="1052" customWidth="1"/>
    <col min="13322" max="13322" width="2.75" style="1052" customWidth="1"/>
    <col min="13323" max="13323" width="18.625" style="1052" customWidth="1"/>
    <col min="13324" max="13324" width="1.25" style="1052" customWidth="1"/>
    <col min="13325" max="13325" width="12.25" style="1052" bestFit="1" customWidth="1"/>
    <col min="13326" max="13326" width="1.25" style="1052" customWidth="1"/>
    <col min="13327" max="13327" width="11.125" style="1052" bestFit="1" customWidth="1"/>
    <col min="13328" max="13328" width="1.25" style="1052" customWidth="1"/>
    <col min="13329" max="13329" width="9" style="1052"/>
    <col min="13330" max="13330" width="1.25" style="1052" customWidth="1"/>
    <col min="13331" max="13331" width="9" style="1052"/>
    <col min="13332" max="13332" width="1.25" style="1052" customWidth="1"/>
    <col min="13333" max="13333" width="9" style="1052"/>
    <col min="13334" max="13334" width="1.25" style="1052" customWidth="1"/>
    <col min="13335" max="13335" width="9" style="1052"/>
    <col min="13336" max="13336" width="1.25" style="1052" customWidth="1"/>
    <col min="13337" max="13337" width="9" style="1052"/>
    <col min="13338" max="13338" width="1.25" style="1052" customWidth="1"/>
    <col min="13339" max="13568" width="9" style="1052"/>
    <col min="13569" max="13569" width="42.25" style="1052" customWidth="1"/>
    <col min="13570" max="13570" width="10.375" style="1052" customWidth="1"/>
    <col min="13571" max="13571" width="0.625" style="1052" customWidth="1"/>
    <col min="13572" max="13572" width="13.75" style="1052" customWidth="1"/>
    <col min="13573" max="13573" width="1.75" style="1052" customWidth="1"/>
    <col min="13574" max="13574" width="15" style="1052" customWidth="1"/>
    <col min="13575" max="13575" width="0.625" style="1052" customWidth="1"/>
    <col min="13576" max="13576" width="16" style="1052" customWidth="1"/>
    <col min="13577" max="13577" width="14.875" style="1052" customWidth="1"/>
    <col min="13578" max="13578" width="2.75" style="1052" customWidth="1"/>
    <col min="13579" max="13579" width="18.625" style="1052" customWidth="1"/>
    <col min="13580" max="13580" width="1.25" style="1052" customWidth="1"/>
    <col min="13581" max="13581" width="12.25" style="1052" bestFit="1" customWidth="1"/>
    <col min="13582" max="13582" width="1.25" style="1052" customWidth="1"/>
    <col min="13583" max="13583" width="11.125" style="1052" bestFit="1" customWidth="1"/>
    <col min="13584" max="13584" width="1.25" style="1052" customWidth="1"/>
    <col min="13585" max="13585" width="9" style="1052"/>
    <col min="13586" max="13586" width="1.25" style="1052" customWidth="1"/>
    <col min="13587" max="13587" width="9" style="1052"/>
    <col min="13588" max="13588" width="1.25" style="1052" customWidth="1"/>
    <col min="13589" max="13589" width="9" style="1052"/>
    <col min="13590" max="13590" width="1.25" style="1052" customWidth="1"/>
    <col min="13591" max="13591" width="9" style="1052"/>
    <col min="13592" max="13592" width="1.25" style="1052" customWidth="1"/>
    <col min="13593" max="13593" width="9" style="1052"/>
    <col min="13594" max="13594" width="1.25" style="1052" customWidth="1"/>
    <col min="13595" max="13824" width="9" style="1052"/>
    <col min="13825" max="13825" width="42.25" style="1052" customWidth="1"/>
    <col min="13826" max="13826" width="10.375" style="1052" customWidth="1"/>
    <col min="13827" max="13827" width="0.625" style="1052" customWidth="1"/>
    <col min="13828" max="13828" width="13.75" style="1052" customWidth="1"/>
    <col min="13829" max="13829" width="1.75" style="1052" customWidth="1"/>
    <col min="13830" max="13830" width="15" style="1052" customWidth="1"/>
    <col min="13831" max="13831" width="0.625" style="1052" customWidth="1"/>
    <col min="13832" max="13832" width="16" style="1052" customWidth="1"/>
    <col min="13833" max="13833" width="14.875" style="1052" customWidth="1"/>
    <col min="13834" max="13834" width="2.75" style="1052" customWidth="1"/>
    <col min="13835" max="13835" width="18.625" style="1052" customWidth="1"/>
    <col min="13836" max="13836" width="1.25" style="1052" customWidth="1"/>
    <col min="13837" max="13837" width="12.25" style="1052" bestFit="1" customWidth="1"/>
    <col min="13838" max="13838" width="1.25" style="1052" customWidth="1"/>
    <col min="13839" max="13839" width="11.125" style="1052" bestFit="1" customWidth="1"/>
    <col min="13840" max="13840" width="1.25" style="1052" customWidth="1"/>
    <col min="13841" max="13841" width="9" style="1052"/>
    <col min="13842" max="13842" width="1.25" style="1052" customWidth="1"/>
    <col min="13843" max="13843" width="9" style="1052"/>
    <col min="13844" max="13844" width="1.25" style="1052" customWidth="1"/>
    <col min="13845" max="13845" width="9" style="1052"/>
    <col min="13846" max="13846" width="1.25" style="1052" customWidth="1"/>
    <col min="13847" max="13847" width="9" style="1052"/>
    <col min="13848" max="13848" width="1.25" style="1052" customWidth="1"/>
    <col min="13849" max="13849" width="9" style="1052"/>
    <col min="13850" max="13850" width="1.25" style="1052" customWidth="1"/>
    <col min="13851" max="14080" width="9" style="1052"/>
    <col min="14081" max="14081" width="42.25" style="1052" customWidth="1"/>
    <col min="14082" max="14082" width="10.375" style="1052" customWidth="1"/>
    <col min="14083" max="14083" width="0.625" style="1052" customWidth="1"/>
    <col min="14084" max="14084" width="13.75" style="1052" customWidth="1"/>
    <col min="14085" max="14085" width="1.75" style="1052" customWidth="1"/>
    <col min="14086" max="14086" width="15" style="1052" customWidth="1"/>
    <col min="14087" max="14087" width="0.625" style="1052" customWidth="1"/>
    <col min="14088" max="14088" width="16" style="1052" customWidth="1"/>
    <col min="14089" max="14089" width="14.875" style="1052" customWidth="1"/>
    <col min="14090" max="14090" width="2.75" style="1052" customWidth="1"/>
    <col min="14091" max="14091" width="18.625" style="1052" customWidth="1"/>
    <col min="14092" max="14092" width="1.25" style="1052" customWidth="1"/>
    <col min="14093" max="14093" width="12.25" style="1052" bestFit="1" customWidth="1"/>
    <col min="14094" max="14094" width="1.25" style="1052" customWidth="1"/>
    <col min="14095" max="14095" width="11.125" style="1052" bestFit="1" customWidth="1"/>
    <col min="14096" max="14096" width="1.25" style="1052" customWidth="1"/>
    <col min="14097" max="14097" width="9" style="1052"/>
    <col min="14098" max="14098" width="1.25" style="1052" customWidth="1"/>
    <col min="14099" max="14099" width="9" style="1052"/>
    <col min="14100" max="14100" width="1.25" style="1052" customWidth="1"/>
    <col min="14101" max="14101" width="9" style="1052"/>
    <col min="14102" max="14102" width="1.25" style="1052" customWidth="1"/>
    <col min="14103" max="14103" width="9" style="1052"/>
    <col min="14104" max="14104" width="1.25" style="1052" customWidth="1"/>
    <col min="14105" max="14105" width="9" style="1052"/>
    <col min="14106" max="14106" width="1.25" style="1052" customWidth="1"/>
    <col min="14107" max="14336" width="9" style="1052"/>
    <col min="14337" max="14337" width="42.25" style="1052" customWidth="1"/>
    <col min="14338" max="14338" width="10.375" style="1052" customWidth="1"/>
    <col min="14339" max="14339" width="0.625" style="1052" customWidth="1"/>
    <col min="14340" max="14340" width="13.75" style="1052" customWidth="1"/>
    <col min="14341" max="14341" width="1.75" style="1052" customWidth="1"/>
    <col min="14342" max="14342" width="15" style="1052" customWidth="1"/>
    <col min="14343" max="14343" width="0.625" style="1052" customWidth="1"/>
    <col min="14344" max="14344" width="16" style="1052" customWidth="1"/>
    <col min="14345" max="14345" width="14.875" style="1052" customWidth="1"/>
    <col min="14346" max="14346" width="2.75" style="1052" customWidth="1"/>
    <col min="14347" max="14347" width="18.625" style="1052" customWidth="1"/>
    <col min="14348" max="14348" width="1.25" style="1052" customWidth="1"/>
    <col min="14349" max="14349" width="12.25" style="1052" bestFit="1" customWidth="1"/>
    <col min="14350" max="14350" width="1.25" style="1052" customWidth="1"/>
    <col min="14351" max="14351" width="11.125" style="1052" bestFit="1" customWidth="1"/>
    <col min="14352" max="14352" width="1.25" style="1052" customWidth="1"/>
    <col min="14353" max="14353" width="9" style="1052"/>
    <col min="14354" max="14354" width="1.25" style="1052" customWidth="1"/>
    <col min="14355" max="14355" width="9" style="1052"/>
    <col min="14356" max="14356" width="1.25" style="1052" customWidth="1"/>
    <col min="14357" max="14357" width="9" style="1052"/>
    <col min="14358" max="14358" width="1.25" style="1052" customWidth="1"/>
    <col min="14359" max="14359" width="9" style="1052"/>
    <col min="14360" max="14360" width="1.25" style="1052" customWidth="1"/>
    <col min="14361" max="14361" width="9" style="1052"/>
    <col min="14362" max="14362" width="1.25" style="1052" customWidth="1"/>
    <col min="14363" max="14592" width="9" style="1052"/>
    <col min="14593" max="14593" width="42.25" style="1052" customWidth="1"/>
    <col min="14594" max="14594" width="10.375" style="1052" customWidth="1"/>
    <col min="14595" max="14595" width="0.625" style="1052" customWidth="1"/>
    <col min="14596" max="14596" width="13.75" style="1052" customWidth="1"/>
    <col min="14597" max="14597" width="1.75" style="1052" customWidth="1"/>
    <col min="14598" max="14598" width="15" style="1052" customWidth="1"/>
    <col min="14599" max="14599" width="0.625" style="1052" customWidth="1"/>
    <col min="14600" max="14600" width="16" style="1052" customWidth="1"/>
    <col min="14601" max="14601" width="14.875" style="1052" customWidth="1"/>
    <col min="14602" max="14602" width="2.75" style="1052" customWidth="1"/>
    <col min="14603" max="14603" width="18.625" style="1052" customWidth="1"/>
    <col min="14604" max="14604" width="1.25" style="1052" customWidth="1"/>
    <col min="14605" max="14605" width="12.25" style="1052" bestFit="1" customWidth="1"/>
    <col min="14606" max="14606" width="1.25" style="1052" customWidth="1"/>
    <col min="14607" max="14607" width="11.125" style="1052" bestFit="1" customWidth="1"/>
    <col min="14608" max="14608" width="1.25" style="1052" customWidth="1"/>
    <col min="14609" max="14609" width="9" style="1052"/>
    <col min="14610" max="14610" width="1.25" style="1052" customWidth="1"/>
    <col min="14611" max="14611" width="9" style="1052"/>
    <col min="14612" max="14612" width="1.25" style="1052" customWidth="1"/>
    <col min="14613" max="14613" width="9" style="1052"/>
    <col min="14614" max="14614" width="1.25" style="1052" customWidth="1"/>
    <col min="14615" max="14615" width="9" style="1052"/>
    <col min="14616" max="14616" width="1.25" style="1052" customWidth="1"/>
    <col min="14617" max="14617" width="9" style="1052"/>
    <col min="14618" max="14618" width="1.25" style="1052" customWidth="1"/>
    <col min="14619" max="14848" width="9" style="1052"/>
    <col min="14849" max="14849" width="42.25" style="1052" customWidth="1"/>
    <col min="14850" max="14850" width="10.375" style="1052" customWidth="1"/>
    <col min="14851" max="14851" width="0.625" style="1052" customWidth="1"/>
    <col min="14852" max="14852" width="13.75" style="1052" customWidth="1"/>
    <col min="14853" max="14853" width="1.75" style="1052" customWidth="1"/>
    <col min="14854" max="14854" width="15" style="1052" customWidth="1"/>
    <col min="14855" max="14855" width="0.625" style="1052" customWidth="1"/>
    <col min="14856" max="14856" width="16" style="1052" customWidth="1"/>
    <col min="14857" max="14857" width="14.875" style="1052" customWidth="1"/>
    <col min="14858" max="14858" width="2.75" style="1052" customWidth="1"/>
    <col min="14859" max="14859" width="18.625" style="1052" customWidth="1"/>
    <col min="14860" max="14860" width="1.25" style="1052" customWidth="1"/>
    <col min="14861" max="14861" width="12.25" style="1052" bestFit="1" customWidth="1"/>
    <col min="14862" max="14862" width="1.25" style="1052" customWidth="1"/>
    <col min="14863" max="14863" width="11.125" style="1052" bestFit="1" customWidth="1"/>
    <col min="14864" max="14864" width="1.25" style="1052" customWidth="1"/>
    <col min="14865" max="14865" width="9" style="1052"/>
    <col min="14866" max="14866" width="1.25" style="1052" customWidth="1"/>
    <col min="14867" max="14867" width="9" style="1052"/>
    <col min="14868" max="14868" width="1.25" style="1052" customWidth="1"/>
    <col min="14869" max="14869" width="9" style="1052"/>
    <col min="14870" max="14870" width="1.25" style="1052" customWidth="1"/>
    <col min="14871" max="14871" width="9" style="1052"/>
    <col min="14872" max="14872" width="1.25" style="1052" customWidth="1"/>
    <col min="14873" max="14873" width="9" style="1052"/>
    <col min="14874" max="14874" width="1.25" style="1052" customWidth="1"/>
    <col min="14875" max="15104" width="9" style="1052"/>
    <col min="15105" max="15105" width="42.25" style="1052" customWidth="1"/>
    <col min="15106" max="15106" width="10.375" style="1052" customWidth="1"/>
    <col min="15107" max="15107" width="0.625" style="1052" customWidth="1"/>
    <col min="15108" max="15108" width="13.75" style="1052" customWidth="1"/>
    <col min="15109" max="15109" width="1.75" style="1052" customWidth="1"/>
    <col min="15110" max="15110" width="15" style="1052" customWidth="1"/>
    <col min="15111" max="15111" width="0.625" style="1052" customWidth="1"/>
    <col min="15112" max="15112" width="16" style="1052" customWidth="1"/>
    <col min="15113" max="15113" width="14.875" style="1052" customWidth="1"/>
    <col min="15114" max="15114" width="2.75" style="1052" customWidth="1"/>
    <col min="15115" max="15115" width="18.625" style="1052" customWidth="1"/>
    <col min="15116" max="15116" width="1.25" style="1052" customWidth="1"/>
    <col min="15117" max="15117" width="12.25" style="1052" bestFit="1" customWidth="1"/>
    <col min="15118" max="15118" width="1.25" style="1052" customWidth="1"/>
    <col min="15119" max="15119" width="11.125" style="1052" bestFit="1" customWidth="1"/>
    <col min="15120" max="15120" width="1.25" style="1052" customWidth="1"/>
    <col min="15121" max="15121" width="9" style="1052"/>
    <col min="15122" max="15122" width="1.25" style="1052" customWidth="1"/>
    <col min="15123" max="15123" width="9" style="1052"/>
    <col min="15124" max="15124" width="1.25" style="1052" customWidth="1"/>
    <col min="15125" max="15125" width="9" style="1052"/>
    <col min="15126" max="15126" width="1.25" style="1052" customWidth="1"/>
    <col min="15127" max="15127" width="9" style="1052"/>
    <col min="15128" max="15128" width="1.25" style="1052" customWidth="1"/>
    <col min="15129" max="15129" width="9" style="1052"/>
    <col min="15130" max="15130" width="1.25" style="1052" customWidth="1"/>
    <col min="15131" max="15360" width="9" style="1052"/>
    <col min="15361" max="15361" width="42.25" style="1052" customWidth="1"/>
    <col min="15362" max="15362" width="10.375" style="1052" customWidth="1"/>
    <col min="15363" max="15363" width="0.625" style="1052" customWidth="1"/>
    <col min="15364" max="15364" width="13.75" style="1052" customWidth="1"/>
    <col min="15365" max="15365" width="1.75" style="1052" customWidth="1"/>
    <col min="15366" max="15366" width="15" style="1052" customWidth="1"/>
    <col min="15367" max="15367" width="0.625" style="1052" customWidth="1"/>
    <col min="15368" max="15368" width="16" style="1052" customWidth="1"/>
    <col min="15369" max="15369" width="14.875" style="1052" customWidth="1"/>
    <col min="15370" max="15370" width="2.75" style="1052" customWidth="1"/>
    <col min="15371" max="15371" width="18.625" style="1052" customWidth="1"/>
    <col min="15372" max="15372" width="1.25" style="1052" customWidth="1"/>
    <col min="15373" max="15373" width="12.25" style="1052" bestFit="1" customWidth="1"/>
    <col min="15374" max="15374" width="1.25" style="1052" customWidth="1"/>
    <col min="15375" max="15375" width="11.125" style="1052" bestFit="1" customWidth="1"/>
    <col min="15376" max="15376" width="1.25" style="1052" customWidth="1"/>
    <col min="15377" max="15377" width="9" style="1052"/>
    <col min="15378" max="15378" width="1.25" style="1052" customWidth="1"/>
    <col min="15379" max="15379" width="9" style="1052"/>
    <col min="15380" max="15380" width="1.25" style="1052" customWidth="1"/>
    <col min="15381" max="15381" width="9" style="1052"/>
    <col min="15382" max="15382" width="1.25" style="1052" customWidth="1"/>
    <col min="15383" max="15383" width="9" style="1052"/>
    <col min="15384" max="15384" width="1.25" style="1052" customWidth="1"/>
    <col min="15385" max="15385" width="9" style="1052"/>
    <col min="15386" max="15386" width="1.25" style="1052" customWidth="1"/>
    <col min="15387" max="15616" width="9" style="1052"/>
    <col min="15617" max="15617" width="42.25" style="1052" customWidth="1"/>
    <col min="15618" max="15618" width="10.375" style="1052" customWidth="1"/>
    <col min="15619" max="15619" width="0.625" style="1052" customWidth="1"/>
    <col min="15620" max="15620" width="13.75" style="1052" customWidth="1"/>
    <col min="15621" max="15621" width="1.75" style="1052" customWidth="1"/>
    <col min="15622" max="15622" width="15" style="1052" customWidth="1"/>
    <col min="15623" max="15623" width="0.625" style="1052" customWidth="1"/>
    <col min="15624" max="15624" width="16" style="1052" customWidth="1"/>
    <col min="15625" max="15625" width="14.875" style="1052" customWidth="1"/>
    <col min="15626" max="15626" width="2.75" style="1052" customWidth="1"/>
    <col min="15627" max="15627" width="18.625" style="1052" customWidth="1"/>
    <col min="15628" max="15628" width="1.25" style="1052" customWidth="1"/>
    <col min="15629" max="15629" width="12.25" style="1052" bestFit="1" customWidth="1"/>
    <col min="15630" max="15630" width="1.25" style="1052" customWidth="1"/>
    <col min="15631" max="15631" width="11.125" style="1052" bestFit="1" customWidth="1"/>
    <col min="15632" max="15632" width="1.25" style="1052" customWidth="1"/>
    <col min="15633" max="15633" width="9" style="1052"/>
    <col min="15634" max="15634" width="1.25" style="1052" customWidth="1"/>
    <col min="15635" max="15635" width="9" style="1052"/>
    <col min="15636" max="15636" width="1.25" style="1052" customWidth="1"/>
    <col min="15637" max="15637" width="9" style="1052"/>
    <col min="15638" max="15638" width="1.25" style="1052" customWidth="1"/>
    <col min="15639" max="15639" width="9" style="1052"/>
    <col min="15640" max="15640" width="1.25" style="1052" customWidth="1"/>
    <col min="15641" max="15641" width="9" style="1052"/>
    <col min="15642" max="15642" width="1.25" style="1052" customWidth="1"/>
    <col min="15643" max="15872" width="9" style="1052"/>
    <col min="15873" max="15873" width="42.25" style="1052" customWidth="1"/>
    <col min="15874" max="15874" width="10.375" style="1052" customWidth="1"/>
    <col min="15875" max="15875" width="0.625" style="1052" customWidth="1"/>
    <col min="15876" max="15876" width="13.75" style="1052" customWidth="1"/>
    <col min="15877" max="15877" width="1.75" style="1052" customWidth="1"/>
    <col min="15878" max="15878" width="15" style="1052" customWidth="1"/>
    <col min="15879" max="15879" width="0.625" style="1052" customWidth="1"/>
    <col min="15880" max="15880" width="16" style="1052" customWidth="1"/>
    <col min="15881" max="15881" width="14.875" style="1052" customWidth="1"/>
    <col min="15882" max="15882" width="2.75" style="1052" customWidth="1"/>
    <col min="15883" max="15883" width="18.625" style="1052" customWidth="1"/>
    <col min="15884" max="15884" width="1.25" style="1052" customWidth="1"/>
    <col min="15885" max="15885" width="12.25" style="1052" bestFit="1" customWidth="1"/>
    <col min="15886" max="15886" width="1.25" style="1052" customWidth="1"/>
    <col min="15887" max="15887" width="11.125" style="1052" bestFit="1" customWidth="1"/>
    <col min="15888" max="15888" width="1.25" style="1052" customWidth="1"/>
    <col min="15889" max="15889" width="9" style="1052"/>
    <col min="15890" max="15890" width="1.25" style="1052" customWidth="1"/>
    <col min="15891" max="15891" width="9" style="1052"/>
    <col min="15892" max="15892" width="1.25" style="1052" customWidth="1"/>
    <col min="15893" max="15893" width="9" style="1052"/>
    <col min="15894" max="15894" width="1.25" style="1052" customWidth="1"/>
    <col min="15895" max="15895" width="9" style="1052"/>
    <col min="15896" max="15896" width="1.25" style="1052" customWidth="1"/>
    <col min="15897" max="15897" width="9" style="1052"/>
    <col min="15898" max="15898" width="1.25" style="1052" customWidth="1"/>
    <col min="15899" max="16128" width="9" style="1052"/>
    <col min="16129" max="16129" width="42.25" style="1052" customWidth="1"/>
    <col min="16130" max="16130" width="10.375" style="1052" customWidth="1"/>
    <col min="16131" max="16131" width="0.625" style="1052" customWidth="1"/>
    <col min="16132" max="16132" width="13.75" style="1052" customWidth="1"/>
    <col min="16133" max="16133" width="1.75" style="1052" customWidth="1"/>
    <col min="16134" max="16134" width="15" style="1052" customWidth="1"/>
    <col min="16135" max="16135" width="0.625" style="1052" customWidth="1"/>
    <col min="16136" max="16136" width="16" style="1052" customWidth="1"/>
    <col min="16137" max="16137" width="14.875" style="1052" customWidth="1"/>
    <col min="16138" max="16138" width="2.75" style="1052" customWidth="1"/>
    <col min="16139" max="16139" width="18.625" style="1052" customWidth="1"/>
    <col min="16140" max="16140" width="1.25" style="1052" customWidth="1"/>
    <col min="16141" max="16141" width="12.25" style="1052" bestFit="1" customWidth="1"/>
    <col min="16142" max="16142" width="1.25" style="1052" customWidth="1"/>
    <col min="16143" max="16143" width="11.125" style="1052" bestFit="1" customWidth="1"/>
    <col min="16144" max="16144" width="1.25" style="1052" customWidth="1"/>
    <col min="16145" max="16145" width="9" style="1052"/>
    <col min="16146" max="16146" width="1.25" style="1052" customWidth="1"/>
    <col min="16147" max="16147" width="9" style="1052"/>
    <col min="16148" max="16148" width="1.25" style="1052" customWidth="1"/>
    <col min="16149" max="16149" width="9" style="1052"/>
    <col min="16150" max="16150" width="1.25" style="1052" customWidth="1"/>
    <col min="16151" max="16151" width="9" style="1052"/>
    <col min="16152" max="16152" width="1.25" style="1052" customWidth="1"/>
    <col min="16153" max="16153" width="9" style="1052"/>
    <col min="16154" max="16154" width="1.25" style="1052" customWidth="1"/>
    <col min="16155" max="16384" width="9" style="1052"/>
  </cols>
  <sheetData>
    <row r="2" spans="1:17" ht="20.25" customHeight="1">
      <c r="A2" s="1262" t="s">
        <v>568</v>
      </c>
      <c r="B2" s="1263"/>
      <c r="C2" s="1263"/>
      <c r="D2" s="1263"/>
      <c r="E2" s="1263"/>
      <c r="F2" s="1263"/>
      <c r="G2" s="1263"/>
      <c r="H2" s="1263"/>
      <c r="I2" s="1051"/>
      <c r="J2" s="1051"/>
      <c r="K2" s="1051"/>
      <c r="L2" s="1051"/>
      <c r="M2" s="1051"/>
      <c r="N2" s="1051"/>
      <c r="O2" s="1051"/>
      <c r="P2" s="1051"/>
    </row>
    <row r="3" spans="1:17" ht="15.95" customHeight="1">
      <c r="A3" s="1264" t="s">
        <v>530</v>
      </c>
      <c r="B3" s="1264"/>
      <c r="C3" s="1264"/>
      <c r="D3" s="1264"/>
      <c r="E3" s="1264"/>
      <c r="F3" s="1264"/>
      <c r="G3" s="1264"/>
      <c r="H3" s="1264"/>
      <c r="I3" s="1051"/>
      <c r="J3" s="1051"/>
      <c r="K3" s="1051"/>
      <c r="L3" s="1051"/>
      <c r="M3" s="1051"/>
      <c r="N3" s="1051"/>
      <c r="O3" s="1051"/>
      <c r="P3" s="1051"/>
    </row>
    <row r="4" spans="1:17" ht="15.95" customHeight="1">
      <c r="A4" s="1265" t="s">
        <v>733</v>
      </c>
      <c r="B4" s="1265"/>
      <c r="C4" s="1265"/>
      <c r="D4" s="1265"/>
      <c r="E4" s="1265"/>
      <c r="F4" s="1265"/>
      <c r="G4" s="1265"/>
      <c r="H4" s="1265"/>
      <c r="I4" s="1051"/>
      <c r="J4" s="1051"/>
      <c r="K4" s="1051"/>
      <c r="L4" s="1051"/>
      <c r="M4" s="1051"/>
      <c r="N4" s="1051"/>
      <c r="O4" s="1051"/>
      <c r="P4" s="1051"/>
    </row>
    <row r="5" spans="1:17" ht="15.95" customHeight="1">
      <c r="A5" s="1053"/>
      <c r="B5" s="1054"/>
      <c r="D5" s="1055"/>
      <c r="E5" s="1056"/>
      <c r="F5" s="1055"/>
      <c r="G5" s="1051"/>
      <c r="H5" s="1055"/>
      <c r="I5" s="1051"/>
      <c r="J5" s="1051"/>
      <c r="K5" s="1051"/>
      <c r="L5" s="1051"/>
      <c r="M5" s="1051"/>
      <c r="N5" s="1051"/>
      <c r="O5" s="1051"/>
      <c r="P5" s="1051"/>
    </row>
    <row r="6" spans="1:17" ht="15.95" customHeight="1">
      <c r="A6" s="1053"/>
      <c r="B6" s="1057"/>
      <c r="D6" s="1058" t="s">
        <v>24</v>
      </c>
      <c r="E6" s="1059"/>
      <c r="F6" s="1058" t="s">
        <v>24</v>
      </c>
      <c r="G6" s="1051">
        <v>0</v>
      </c>
      <c r="H6" s="1058" t="s">
        <v>24</v>
      </c>
      <c r="I6" s="1051"/>
      <c r="J6" s="1051"/>
      <c r="K6" s="1051"/>
      <c r="L6" s="1051"/>
      <c r="M6" s="1051"/>
      <c r="N6" s="1051"/>
      <c r="O6" s="1051"/>
      <c r="P6" s="1051"/>
    </row>
    <row r="7" spans="1:17" ht="39" customHeight="1">
      <c r="A7" s="1053"/>
      <c r="B7" s="1057"/>
      <c r="D7" s="1060" t="s">
        <v>531</v>
      </c>
      <c r="E7" s="1060"/>
      <c r="F7" s="1061" t="s">
        <v>532</v>
      </c>
      <c r="G7" s="1051"/>
      <c r="H7" s="1062" t="s">
        <v>30</v>
      </c>
      <c r="I7" s="1051"/>
      <c r="J7" s="1051"/>
      <c r="K7" s="1051"/>
      <c r="L7" s="1051"/>
      <c r="M7" s="1051"/>
      <c r="N7" s="1051"/>
      <c r="O7" s="1051"/>
      <c r="P7" s="1051"/>
    </row>
    <row r="8" spans="1:17" ht="15.95" customHeight="1">
      <c r="A8" s="1053"/>
      <c r="B8" s="1057"/>
      <c r="D8" s="1060"/>
      <c r="E8" s="1060"/>
      <c r="F8" s="1060"/>
      <c r="G8" s="1051"/>
      <c r="H8" s="1062"/>
      <c r="I8" s="1051"/>
      <c r="J8" s="1051"/>
      <c r="K8" s="1051"/>
      <c r="L8" s="1051"/>
      <c r="M8" s="1051"/>
      <c r="N8" s="1051"/>
      <c r="O8" s="1051"/>
      <c r="P8" s="1051"/>
    </row>
    <row r="9" spans="1:17" ht="15.95" customHeight="1">
      <c r="A9" s="1053"/>
      <c r="I9" s="1051"/>
      <c r="J9" s="1051"/>
      <c r="K9" s="1051"/>
      <c r="L9" s="1051"/>
      <c r="M9" s="1051"/>
      <c r="N9" s="1051"/>
      <c r="O9" s="1051"/>
      <c r="P9" s="1051"/>
    </row>
    <row r="10" spans="1:17" ht="23.25" customHeight="1">
      <c r="A10" s="1053"/>
      <c r="B10" s="1065" t="s">
        <v>533</v>
      </c>
      <c r="C10" s="1066"/>
      <c r="D10" s="1067">
        <f>D12/(F12+D12)</f>
        <v>7.1780467669489242E-2</v>
      </c>
      <c r="E10" s="1068"/>
      <c r="F10" s="1067">
        <f>F12/(D12+F12)</f>
        <v>0.9282195323305108</v>
      </c>
      <c r="G10" s="1068"/>
      <c r="H10" s="1069">
        <v>1</v>
      </c>
      <c r="I10" s="1051"/>
      <c r="J10" s="1051"/>
      <c r="K10" s="1051"/>
      <c r="L10" s="1051"/>
      <c r="M10" s="1051"/>
      <c r="N10" s="1051"/>
      <c r="O10" s="1051"/>
      <c r="P10" s="1051"/>
    </row>
    <row r="11" spans="1:17" ht="23.25" customHeight="1">
      <c r="A11" s="1053"/>
      <c r="B11" s="1070"/>
      <c r="D11" s="1071" t="s">
        <v>534</v>
      </c>
      <c r="E11" s="1054"/>
      <c r="F11" s="1072" t="s">
        <v>535</v>
      </c>
      <c r="G11" s="1054"/>
      <c r="H11" s="1073"/>
      <c r="I11" s="1051"/>
      <c r="J11" s="1051"/>
      <c r="K11" s="1051"/>
      <c r="L11" s="1051"/>
      <c r="M11" s="1051"/>
      <c r="N11" s="1051"/>
      <c r="O11" s="1051"/>
      <c r="P11" s="1051"/>
    </row>
    <row r="12" spans="1:17" ht="24.95" customHeight="1">
      <c r="A12" s="1053" t="s">
        <v>536</v>
      </c>
      <c r="B12" s="1070" t="s">
        <v>537</v>
      </c>
      <c r="D12" s="1051">
        <f>+Notes!F207</f>
        <v>616987</v>
      </c>
      <c r="F12" s="1051">
        <f>+Notes!F205+Notes!F255+SOCI!D12</f>
        <v>7978485</v>
      </c>
      <c r="G12" s="1051"/>
      <c r="H12" s="1051">
        <f>+D12+F12</f>
        <v>8595472</v>
      </c>
      <c r="I12" s="1051">
        <f>2744602+4112707</f>
        <v>6857309</v>
      </c>
      <c r="J12" s="1051"/>
      <c r="K12" s="1051"/>
      <c r="L12" s="1051"/>
      <c r="M12" s="1051"/>
      <c r="N12" s="1051"/>
      <c r="O12" s="1051"/>
      <c r="P12" s="1051"/>
    </row>
    <row r="13" spans="1:17" ht="24.95" customHeight="1">
      <c r="A13" s="1053"/>
      <c r="B13" s="1070"/>
      <c r="D13" s="1051"/>
      <c r="F13" s="1051"/>
      <c r="G13" s="1051"/>
      <c r="H13" s="1051"/>
      <c r="I13" s="1051"/>
      <c r="J13" s="1051"/>
      <c r="K13" s="1051"/>
      <c r="L13" s="1051"/>
      <c r="M13" s="1051"/>
      <c r="N13" s="1051"/>
      <c r="O13" s="1051"/>
      <c r="P13" s="1051"/>
    </row>
    <row r="14" spans="1:17" ht="24.95" customHeight="1">
      <c r="A14" s="1053"/>
      <c r="B14" s="1070"/>
      <c r="D14" s="1074">
        <f>+D12+D13</f>
        <v>616987</v>
      </c>
      <c r="F14" s="1074">
        <f>+F12+F13</f>
        <v>7978485</v>
      </c>
      <c r="G14" s="1051"/>
      <c r="H14" s="1074">
        <f>+H12+H13</f>
        <v>8595472</v>
      </c>
      <c r="I14" s="1075"/>
      <c r="J14" s="1051"/>
      <c r="K14" s="1051"/>
      <c r="L14" s="1051"/>
      <c r="M14" s="1051"/>
      <c r="N14" s="1051"/>
      <c r="O14" s="1051"/>
      <c r="P14" s="1051"/>
      <c r="Q14" s="1051"/>
    </row>
    <row r="15" spans="1:17" ht="24.95" customHeight="1">
      <c r="A15" s="1053"/>
      <c r="B15" s="1070"/>
      <c r="D15" s="1051"/>
      <c r="F15" s="1051"/>
      <c r="G15" s="1051"/>
      <c r="H15" s="1051"/>
      <c r="I15" s="1076"/>
      <c r="J15" s="1076" t="s">
        <v>7</v>
      </c>
      <c r="K15" s="1076"/>
      <c r="L15" s="1076"/>
      <c r="M15" s="1076"/>
      <c r="N15" s="1051"/>
      <c r="O15" s="1051"/>
      <c r="P15" s="1051"/>
    </row>
    <row r="16" spans="1:17" ht="24.75" customHeight="1">
      <c r="A16" s="1077" t="s">
        <v>16</v>
      </c>
      <c r="B16" s="1078"/>
      <c r="D16" s="1051"/>
      <c r="F16" s="1054"/>
      <c r="G16" s="1051"/>
      <c r="H16" s="1054"/>
      <c r="I16" s="1079"/>
      <c r="J16" s="1051"/>
      <c r="K16" s="1051"/>
      <c r="L16" s="1051"/>
      <c r="M16" s="1051"/>
      <c r="N16" s="1051"/>
      <c r="O16" s="1051"/>
      <c r="P16" s="1051"/>
    </row>
    <row r="17" spans="1:16" ht="24.75" customHeight="1">
      <c r="A17" s="1053" t="s">
        <v>615</v>
      </c>
      <c r="B17" s="1070" t="s">
        <v>538</v>
      </c>
      <c r="C17" s="1051"/>
      <c r="D17" s="1080">
        <f>H17*$D$10</f>
        <v>251748.45621043266</v>
      </c>
      <c r="F17" s="1080">
        <f>H17*$F$10</f>
        <v>3255451.5437895674</v>
      </c>
      <c r="G17" s="1051"/>
      <c r="H17" s="1080">
        <f>Notes!F213</f>
        <v>3507200</v>
      </c>
      <c r="I17" s="1051"/>
      <c r="J17" s="1051"/>
      <c r="K17" s="1051"/>
      <c r="L17" s="1051"/>
      <c r="M17" s="1051"/>
      <c r="N17" s="1051"/>
      <c r="O17" s="1051"/>
      <c r="P17" s="1051"/>
    </row>
    <row r="18" spans="1:16" ht="24.75" customHeight="1">
      <c r="A18" s="1053" t="s">
        <v>131</v>
      </c>
      <c r="B18" s="1070"/>
      <c r="C18" s="1051"/>
      <c r="D18" s="1081">
        <f t="shared" ref="D18:D31" si="0">H18*$D$10</f>
        <v>37989.812514077181</v>
      </c>
      <c r="F18" s="1081">
        <f t="shared" ref="F18:F31" si="1">H18*$F$10</f>
        <v>491260.18748592283</v>
      </c>
      <c r="G18" s="1051"/>
      <c r="H18" s="1081">
        <f>Notes!F214</f>
        <v>529250</v>
      </c>
      <c r="I18" s="1051"/>
      <c r="J18" s="1051"/>
      <c r="K18" s="1051"/>
      <c r="L18" s="1051"/>
      <c r="M18" s="1051"/>
      <c r="N18" s="1051"/>
      <c r="O18" s="1051"/>
      <c r="P18" s="1051"/>
    </row>
    <row r="19" spans="1:16" ht="24.75" customHeight="1">
      <c r="A19" s="1053" t="s">
        <v>70</v>
      </c>
      <c r="B19" s="1070"/>
      <c r="C19" s="1051"/>
      <c r="D19" s="1081">
        <f t="shared" si="0"/>
        <v>7178.0467669489244</v>
      </c>
      <c r="F19" s="1081">
        <f t="shared" si="1"/>
        <v>92821.953233051085</v>
      </c>
      <c r="G19" s="1051"/>
      <c r="H19" s="1081">
        <f>Notes!F215</f>
        <v>100000</v>
      </c>
      <c r="I19" s="1051"/>
      <c r="J19" s="1051"/>
      <c r="K19" s="1051"/>
      <c r="L19" s="1051"/>
      <c r="M19" s="1051"/>
      <c r="N19" s="1051"/>
      <c r="O19" s="1051"/>
      <c r="P19" s="1051"/>
    </row>
    <row r="20" spans="1:16" ht="24.75" customHeight="1">
      <c r="A20" s="1053" t="s">
        <v>4</v>
      </c>
      <c r="B20" s="1070"/>
      <c r="C20" s="1051"/>
      <c r="D20" s="1081">
        <f t="shared" si="0"/>
        <v>10370.052383743441</v>
      </c>
      <c r="F20" s="1081">
        <f t="shared" si="1"/>
        <v>134098.94761625657</v>
      </c>
      <c r="G20" s="1051"/>
      <c r="H20" s="1081">
        <f>Notes!F216</f>
        <v>144469</v>
      </c>
      <c r="I20" s="1051"/>
      <c r="J20" s="1051"/>
      <c r="K20" s="1051"/>
      <c r="L20" s="1051"/>
      <c r="M20" s="1051"/>
      <c r="N20" s="1051"/>
      <c r="O20" s="1051"/>
      <c r="P20" s="1051"/>
    </row>
    <row r="21" spans="1:16" ht="24.75" customHeight="1">
      <c r="A21" s="1053" t="s">
        <v>171</v>
      </c>
      <c r="B21" s="1070"/>
      <c r="C21" s="1051"/>
      <c r="D21" s="1081">
        <f t="shared" si="0"/>
        <v>11508.059918175524</v>
      </c>
      <c r="F21" s="1081">
        <f t="shared" si="1"/>
        <v>148814.94008182449</v>
      </c>
      <c r="G21" s="1051"/>
      <c r="H21" s="1081">
        <f>Notes!F217</f>
        <v>160323</v>
      </c>
      <c r="I21" s="1051"/>
      <c r="J21" s="1051"/>
      <c r="K21" s="1051"/>
      <c r="L21" s="1051"/>
      <c r="M21" s="1051"/>
      <c r="N21" s="1051"/>
      <c r="O21" s="1051"/>
      <c r="P21" s="1051"/>
    </row>
    <row r="22" spans="1:16" ht="24.75" customHeight="1">
      <c r="A22" s="1053" t="s">
        <v>12</v>
      </c>
      <c r="B22" s="1070"/>
      <c r="C22" s="1051"/>
      <c r="D22" s="1081">
        <f t="shared" si="0"/>
        <v>7862.6170871128434</v>
      </c>
      <c r="F22" s="1081">
        <f t="shared" si="1"/>
        <v>101674.38291288716</v>
      </c>
      <c r="G22" s="1051"/>
      <c r="H22" s="1081">
        <f>Notes!F218</f>
        <v>109537</v>
      </c>
      <c r="I22" s="1051"/>
      <c r="J22" s="1051"/>
      <c r="K22" s="1051"/>
      <c r="L22" s="1051"/>
      <c r="M22" s="1051"/>
      <c r="N22" s="1051"/>
      <c r="O22" s="1051"/>
      <c r="P22" s="1051"/>
    </row>
    <row r="23" spans="1:16" ht="24.75" customHeight="1">
      <c r="A23" s="1053" t="s">
        <v>209</v>
      </c>
      <c r="B23" s="1070"/>
      <c r="C23" s="1051"/>
      <c r="D23" s="1081">
        <f t="shared" si="0"/>
        <v>425.72995374774069</v>
      </c>
      <c r="F23" s="1081">
        <f t="shared" si="1"/>
        <v>5505.2700462522598</v>
      </c>
      <c r="G23" s="1051"/>
      <c r="H23" s="1081">
        <f>Notes!F219</f>
        <v>5931</v>
      </c>
      <c r="I23" s="1051"/>
      <c r="J23" s="1051"/>
      <c r="K23" s="1051"/>
      <c r="L23" s="1051"/>
      <c r="M23" s="1051"/>
      <c r="N23" s="1051"/>
      <c r="O23" s="1051"/>
      <c r="P23" s="1051"/>
    </row>
    <row r="24" spans="1:16" ht="24.75" customHeight="1">
      <c r="A24" s="1053" t="s">
        <v>357</v>
      </c>
      <c r="B24" s="1070"/>
      <c r="C24" s="1051"/>
      <c r="D24" s="1081">
        <f t="shared" si="0"/>
        <v>8074.4412472055055</v>
      </c>
      <c r="F24" s="1081">
        <f t="shared" si="1"/>
        <v>104413.5587527945</v>
      </c>
      <c r="G24" s="1051"/>
      <c r="H24" s="1081">
        <f>Notes!F220</f>
        <v>112488</v>
      </c>
      <c r="I24" s="1051"/>
      <c r="J24" s="1051"/>
      <c r="K24" s="1051"/>
      <c r="L24" s="1051"/>
      <c r="M24" s="1051"/>
      <c r="N24" s="1051"/>
      <c r="O24" s="1051"/>
      <c r="P24" s="1051"/>
    </row>
    <row r="25" spans="1:16" ht="24.75" customHeight="1">
      <c r="A25" s="1053" t="s">
        <v>356</v>
      </c>
      <c r="B25" s="1070"/>
      <c r="C25" s="1051"/>
      <c r="D25" s="1081">
        <f t="shared" si="0"/>
        <v>3581.4864343691656</v>
      </c>
      <c r="F25" s="1081">
        <f t="shared" si="1"/>
        <v>46313.513565630834</v>
      </c>
      <c r="G25" s="1051"/>
      <c r="H25" s="1081">
        <f>Notes!F221</f>
        <v>49895</v>
      </c>
      <c r="I25" s="1051"/>
      <c r="J25" s="1051"/>
      <c r="K25" s="1051"/>
      <c r="L25" s="1051"/>
      <c r="M25" s="1051"/>
      <c r="N25" s="1051"/>
      <c r="O25" s="1051"/>
      <c r="P25" s="1051"/>
    </row>
    <row r="26" spans="1:16" ht="24.75" customHeight="1">
      <c r="A26" s="1053" t="s">
        <v>289</v>
      </c>
      <c r="B26" s="1070"/>
      <c r="C26" s="1051"/>
      <c r="D26" s="1081">
        <f t="shared" si="0"/>
        <v>1707.9444477278271</v>
      </c>
      <c r="F26" s="1081">
        <f t="shared" si="1"/>
        <v>22086.055552272173</v>
      </c>
      <c r="G26" s="1051"/>
      <c r="H26" s="1081">
        <f>Notes!F222</f>
        <v>23794</v>
      </c>
      <c r="I26" s="1051"/>
      <c r="J26" s="1051"/>
      <c r="K26" s="1051"/>
      <c r="L26" s="1051"/>
      <c r="M26" s="1051"/>
      <c r="N26" s="1051"/>
      <c r="O26" s="1051"/>
      <c r="P26" s="1051"/>
    </row>
    <row r="27" spans="1:16" ht="24.75" customHeight="1">
      <c r="A27" s="1053" t="s">
        <v>617</v>
      </c>
      <c r="B27" s="1070"/>
      <c r="C27" s="1051"/>
      <c r="D27" s="1081">
        <f t="shared" si="0"/>
        <v>34543.919383135682</v>
      </c>
      <c r="F27" s="1081">
        <f t="shared" si="1"/>
        <v>446700.08061686432</v>
      </c>
      <c r="G27" s="1051"/>
      <c r="H27" s="1081">
        <f>Notes!F223</f>
        <v>481244</v>
      </c>
      <c r="I27" s="1051"/>
      <c r="J27" s="1051"/>
      <c r="K27" s="1051"/>
      <c r="L27" s="1051"/>
      <c r="M27" s="1051"/>
      <c r="N27" s="1051"/>
      <c r="O27" s="1051"/>
      <c r="P27" s="1051"/>
    </row>
    <row r="28" spans="1:16" ht="24.75" customHeight="1">
      <c r="A28" s="1053" t="s">
        <v>5</v>
      </c>
      <c r="B28" s="1070"/>
      <c r="C28" s="1051"/>
      <c r="D28" s="1081">
        <f t="shared" si="0"/>
        <v>3460.0978155422604</v>
      </c>
      <c r="F28" s="1081">
        <f t="shared" si="1"/>
        <v>44743.792851124403</v>
      </c>
      <c r="G28" s="1051"/>
      <c r="H28" s="1081">
        <f>Notes!F224</f>
        <v>48203.890666666659</v>
      </c>
      <c r="I28" s="1051"/>
      <c r="J28" s="1051"/>
      <c r="K28" s="1051"/>
      <c r="L28" s="1051"/>
      <c r="M28" s="1051"/>
      <c r="N28" s="1051"/>
      <c r="O28" s="1051"/>
      <c r="P28" s="1051"/>
    </row>
    <row r="29" spans="1:16" ht="24.75" customHeight="1">
      <c r="A29" s="1053" t="s">
        <v>436</v>
      </c>
      <c r="B29" s="1070"/>
      <c r="C29" s="1051"/>
      <c r="D29" s="1081">
        <f t="shared" si="0"/>
        <v>0</v>
      </c>
      <c r="F29" s="1081">
        <f t="shared" si="1"/>
        <v>0</v>
      </c>
      <c r="G29" s="1051"/>
      <c r="H29" s="1081">
        <f>Notes!F225</f>
        <v>0</v>
      </c>
      <c r="I29" s="1051"/>
      <c r="J29" s="1051"/>
      <c r="K29" s="1051"/>
      <c r="L29" s="1051"/>
      <c r="M29" s="1051"/>
      <c r="N29" s="1051"/>
      <c r="O29" s="1051"/>
      <c r="P29" s="1051"/>
    </row>
    <row r="30" spans="1:16" ht="24.75" customHeight="1">
      <c r="A30" s="1053" t="s">
        <v>677</v>
      </c>
      <c r="B30" s="1070"/>
      <c r="C30" s="1051"/>
      <c r="D30" s="1081">
        <f t="shared" si="0"/>
        <v>2512.3163684321235</v>
      </c>
      <c r="F30" s="1081">
        <f t="shared" si="1"/>
        <v>32487.683631567877</v>
      </c>
      <c r="G30" s="1051"/>
      <c r="H30" s="1081">
        <f>Notes!F226</f>
        <v>35000</v>
      </c>
      <c r="I30" s="1051"/>
      <c r="J30" s="1051"/>
      <c r="K30" s="1051"/>
      <c r="L30" s="1051"/>
      <c r="M30" s="1051"/>
      <c r="N30" s="1051"/>
      <c r="O30" s="1051"/>
      <c r="P30" s="1051"/>
    </row>
    <row r="31" spans="1:16" ht="24.75" customHeight="1">
      <c r="A31" s="1053" t="s">
        <v>55</v>
      </c>
      <c r="B31" s="1070"/>
      <c r="C31" s="1051"/>
      <c r="D31" s="1082">
        <f t="shared" si="0"/>
        <v>35877.456911499452</v>
      </c>
      <c r="F31" s="1082">
        <f t="shared" si="1"/>
        <v>463944.54308850056</v>
      </c>
      <c r="G31" s="1051"/>
      <c r="H31" s="1082">
        <f>Notes!F227</f>
        <v>499822</v>
      </c>
      <c r="I31" s="1051"/>
      <c r="J31" s="1051"/>
      <c r="K31" s="1051"/>
      <c r="L31" s="1051"/>
      <c r="M31" s="1051"/>
      <c r="N31" s="1051"/>
      <c r="O31" s="1051"/>
      <c r="P31" s="1051"/>
    </row>
    <row r="32" spans="1:16" ht="24.95" customHeight="1">
      <c r="A32" s="1053"/>
      <c r="B32" s="1070"/>
      <c r="C32" s="1051"/>
      <c r="D32" s="1051">
        <f>-SUM(D17:D31)</f>
        <v>-416840.43744215037</v>
      </c>
      <c r="F32" s="1051">
        <f>-SUM(F17:F31)</f>
        <v>-5390316.4532245165</v>
      </c>
      <c r="G32" s="1051"/>
      <c r="H32" s="1051">
        <f>-SUM(H17:H31)</f>
        <v>-5807156.8906666664</v>
      </c>
      <c r="I32" s="1051"/>
      <c r="J32" s="1051"/>
      <c r="K32" s="1051"/>
      <c r="L32" s="1051"/>
      <c r="M32" s="1051"/>
      <c r="N32" s="1051"/>
      <c r="O32" s="1051"/>
      <c r="P32" s="1051"/>
    </row>
    <row r="33" spans="1:16" ht="24.95" customHeight="1">
      <c r="A33" s="1083" t="s">
        <v>539</v>
      </c>
      <c r="B33" s="1070"/>
      <c r="C33" s="1051"/>
      <c r="D33" s="1051"/>
      <c r="F33" s="1051"/>
      <c r="G33" s="1051"/>
      <c r="H33" s="1051"/>
      <c r="I33" s="1051"/>
      <c r="J33" s="1051"/>
      <c r="K33" s="1051"/>
      <c r="L33" s="1051"/>
      <c r="M33" s="1051"/>
      <c r="N33" s="1051"/>
      <c r="O33" s="1051"/>
      <c r="P33" s="1051"/>
    </row>
    <row r="34" spans="1:16" ht="24.95" customHeight="1">
      <c r="A34" s="1053" t="s">
        <v>6</v>
      </c>
      <c r="B34" s="1070" t="s">
        <v>538</v>
      </c>
      <c r="C34" s="1051"/>
      <c r="D34" s="1084">
        <f t="shared" ref="D34" si="2">H34*$D$10</f>
        <v>795.75826458395773</v>
      </c>
      <c r="F34" s="1084">
        <f t="shared" ref="F34" si="3">H34*$F$10</f>
        <v>10290.241735416043</v>
      </c>
      <c r="G34" s="1051"/>
      <c r="H34" s="1084">
        <v>11086</v>
      </c>
      <c r="I34" s="1051"/>
      <c r="J34" s="1051"/>
      <c r="K34" s="1051"/>
      <c r="L34" s="1051"/>
      <c r="M34" s="1051"/>
      <c r="N34" s="1051"/>
      <c r="O34" s="1051"/>
      <c r="P34" s="1051"/>
    </row>
    <row r="35" spans="1:16" ht="24.95" customHeight="1">
      <c r="A35" s="1053" t="s">
        <v>540</v>
      </c>
      <c r="B35" s="1070"/>
      <c r="C35" s="1051"/>
      <c r="D35" s="1051">
        <f>-SUM(D34:D34)</f>
        <v>-795.75826458395773</v>
      </c>
      <c r="F35" s="1051">
        <f>-SUM(F34:F34)</f>
        <v>-10290.241735416043</v>
      </c>
      <c r="G35" s="1051"/>
      <c r="H35" s="1051">
        <f>-SUM(H34:H34)</f>
        <v>-11086</v>
      </c>
      <c r="I35" s="1051"/>
      <c r="J35" s="1051"/>
      <c r="K35" s="1051"/>
      <c r="L35" s="1051"/>
      <c r="M35" s="1051"/>
      <c r="N35" s="1051"/>
      <c r="O35" s="1051"/>
      <c r="P35" s="1051"/>
    </row>
    <row r="36" spans="1:16" ht="24.95" customHeight="1">
      <c r="A36" s="1053"/>
      <c r="B36" s="1070"/>
      <c r="C36" s="1051"/>
      <c r="D36" s="1051"/>
      <c r="F36" s="1051"/>
      <c r="G36" s="1051"/>
      <c r="H36" s="1051"/>
      <c r="I36" s="1051"/>
      <c r="J36" s="1051"/>
      <c r="K36" s="1051"/>
      <c r="L36" s="1051"/>
      <c r="M36" s="1051"/>
      <c r="N36" s="1051"/>
      <c r="O36" s="1051"/>
      <c r="P36" s="1051"/>
    </row>
    <row r="37" spans="1:16" ht="24.75" customHeight="1">
      <c r="A37" s="1085" t="s">
        <v>541</v>
      </c>
      <c r="B37" s="1070"/>
      <c r="D37" s="1084">
        <f>+D14+D32+D35</f>
        <v>199350.80429326565</v>
      </c>
      <c r="F37" s="1084">
        <f>+F14+F32+F35</f>
        <v>2577878.3050400675</v>
      </c>
      <c r="G37" s="1051"/>
      <c r="H37" s="1084">
        <f>H14+H32+H35</f>
        <v>2777229.1093333336</v>
      </c>
      <c r="I37" s="1052">
        <f>H37-2778000</f>
        <v>-770.89066666644067</v>
      </c>
      <c r="J37" s="1051"/>
      <c r="K37" s="1051"/>
      <c r="L37" s="1051"/>
      <c r="M37" s="1051"/>
      <c r="N37" s="1051"/>
      <c r="O37" s="1051"/>
      <c r="P37" s="1051"/>
    </row>
    <row r="38" spans="1:16" ht="24.95" customHeight="1">
      <c r="A38" s="1053"/>
      <c r="B38" s="1086"/>
      <c r="D38" s="1054"/>
      <c r="E38" s="1054"/>
      <c r="F38" s="1054"/>
      <c r="G38" s="1051"/>
      <c r="H38" s="1054"/>
      <c r="I38" s="1051"/>
      <c r="J38" s="1051"/>
      <c r="K38" s="1051"/>
      <c r="L38" s="1051"/>
      <c r="M38" s="1051"/>
      <c r="N38" s="1051"/>
      <c r="O38" s="1051"/>
      <c r="P38" s="1051"/>
    </row>
    <row r="39" spans="1:16" ht="21" customHeight="1">
      <c r="A39" s="1087" t="s">
        <v>542</v>
      </c>
      <c r="B39" s="1088"/>
      <c r="C39" s="1051"/>
      <c r="D39" s="1051"/>
      <c r="F39" s="1051"/>
      <c r="G39" s="1051"/>
      <c r="H39" s="1051"/>
      <c r="I39" s="1051"/>
      <c r="J39" s="1051"/>
      <c r="K39" s="1051"/>
      <c r="L39" s="1051"/>
      <c r="M39" s="1051"/>
      <c r="N39" s="1051"/>
      <c r="O39" s="1051"/>
      <c r="P39" s="1051"/>
    </row>
    <row r="40" spans="1:16" ht="21" customHeight="1">
      <c r="A40" s="1089" t="s">
        <v>543</v>
      </c>
      <c r="B40" s="1088" t="s">
        <v>544</v>
      </c>
      <c r="C40" s="1051"/>
      <c r="D40" s="1084">
        <f>+H40*D10</f>
        <v>3460.0978155422604</v>
      </c>
      <c r="F40" s="1084">
        <f>+H40*F10</f>
        <v>44743.792851124403</v>
      </c>
      <c r="G40" s="1051"/>
      <c r="H40" s="1084">
        <f>FAS!H16</f>
        <v>48203.890666666659</v>
      </c>
      <c r="I40" s="1051"/>
      <c r="J40" s="1051"/>
      <c r="K40" s="1051"/>
      <c r="L40" s="1051"/>
      <c r="M40" s="1051"/>
      <c r="N40" s="1051"/>
      <c r="O40" s="1051"/>
      <c r="P40" s="1051"/>
    </row>
    <row r="41" spans="1:16" ht="21" hidden="1" customHeight="1">
      <c r="A41" s="1052" t="s">
        <v>345</v>
      </c>
      <c r="B41" s="1052"/>
      <c r="C41" s="1051"/>
      <c r="D41" s="1082">
        <v>0</v>
      </c>
      <c r="F41" s="1082"/>
      <c r="G41" s="1051"/>
      <c r="H41" s="1082">
        <v>0</v>
      </c>
      <c r="I41" s="1051"/>
      <c r="J41" s="1051"/>
      <c r="K41" s="1051"/>
      <c r="L41" s="1051"/>
      <c r="M41" s="1051"/>
      <c r="N41" s="1051"/>
      <c r="O41" s="1051"/>
      <c r="P41" s="1051"/>
    </row>
    <row r="42" spans="1:16" ht="21" customHeight="1">
      <c r="A42" s="1089"/>
      <c r="B42" s="1088"/>
      <c r="C42" s="1051"/>
      <c r="D42" s="1051">
        <f>SUM(D40:D41)</f>
        <v>3460.0978155422604</v>
      </c>
      <c r="F42" s="1051">
        <f>SUM(F40:F41)</f>
        <v>44743.792851124403</v>
      </c>
      <c r="G42" s="1051"/>
      <c r="H42" s="1051">
        <f>SUM(H40:H41)</f>
        <v>48203.890666666659</v>
      </c>
      <c r="I42" s="1051"/>
      <c r="J42" s="1051"/>
      <c r="K42" s="1051"/>
      <c r="L42" s="1051"/>
      <c r="M42" s="1051"/>
      <c r="N42" s="1051"/>
      <c r="O42" s="1090"/>
      <c r="P42" s="1051"/>
    </row>
    <row r="43" spans="1:16" ht="21" hidden="1" customHeight="1">
      <c r="A43" s="1054" t="s">
        <v>545</v>
      </c>
      <c r="B43" s="1088"/>
      <c r="C43" s="1051"/>
      <c r="D43" s="1051"/>
      <c r="F43" s="1051"/>
      <c r="G43" s="1051"/>
      <c r="H43" s="1051"/>
      <c r="I43" s="1051"/>
      <c r="J43" s="1051"/>
      <c r="K43" s="1051"/>
      <c r="L43" s="1051"/>
      <c r="M43" s="1051"/>
      <c r="N43" s="1051"/>
      <c r="O43" s="1090"/>
      <c r="P43" s="1051"/>
    </row>
    <row r="44" spans="1:16" ht="21" hidden="1" customHeight="1">
      <c r="A44" s="1051" t="s">
        <v>546</v>
      </c>
      <c r="B44" s="1088" t="s">
        <v>544</v>
      </c>
      <c r="C44" s="1051"/>
      <c r="D44" s="1080">
        <f>+H44-F44</f>
        <v>0</v>
      </c>
      <c r="F44" s="1080">
        <f>+H44*F10</f>
        <v>0</v>
      </c>
      <c r="G44" s="1051"/>
      <c r="H44" s="1080">
        <v>0</v>
      </c>
      <c r="I44" s="1051"/>
      <c r="J44" s="1051"/>
      <c r="K44" s="1051"/>
      <c r="L44" s="1051"/>
      <c r="M44" s="1091"/>
      <c r="N44" s="1051"/>
      <c r="O44" s="1051"/>
      <c r="P44" s="1051"/>
    </row>
    <row r="45" spans="1:16" ht="21" hidden="1" customHeight="1">
      <c r="A45" s="1051"/>
      <c r="B45" s="1088"/>
      <c r="C45" s="1051"/>
      <c r="D45" s="1082"/>
      <c r="F45" s="1082"/>
      <c r="G45" s="1051"/>
      <c r="H45" s="1082"/>
      <c r="I45" s="1051"/>
      <c r="J45" s="1051"/>
      <c r="K45" s="1051"/>
      <c r="L45" s="1051"/>
      <c r="M45" s="1051"/>
      <c r="N45" s="1051"/>
      <c r="O45" s="1051"/>
      <c r="P45" s="1051"/>
    </row>
    <row r="46" spans="1:16" ht="21" hidden="1" customHeight="1">
      <c r="A46" s="1051"/>
      <c r="B46" s="1088"/>
      <c r="C46" s="1051"/>
      <c r="D46" s="1051">
        <f>-SUM(D44:D45)</f>
        <v>0</v>
      </c>
      <c r="F46" s="1051">
        <f>-SUM(F44:F45)</f>
        <v>0</v>
      </c>
      <c r="G46" s="1051"/>
      <c r="H46" s="1051">
        <f>-SUM(H44:H45)</f>
        <v>0</v>
      </c>
      <c r="I46" s="1051"/>
      <c r="J46" s="1051"/>
      <c r="K46" s="1051"/>
      <c r="L46" s="1051"/>
      <c r="M46" s="1051"/>
      <c r="N46" s="1051"/>
      <c r="O46" s="1051"/>
      <c r="P46" s="1051"/>
    </row>
    <row r="47" spans="1:16" ht="21" customHeight="1">
      <c r="A47" s="1051"/>
      <c r="B47" s="1088"/>
      <c r="C47" s="1051"/>
      <c r="D47" s="1051"/>
      <c r="F47" s="1051"/>
      <c r="G47" s="1051"/>
      <c r="H47" s="1051"/>
      <c r="I47" s="1051"/>
      <c r="J47" s="1051"/>
      <c r="K47" s="1051"/>
      <c r="L47" s="1051"/>
      <c r="M47" s="1051"/>
      <c r="N47" s="1051"/>
      <c r="O47" s="1051"/>
      <c r="P47" s="1051"/>
    </row>
    <row r="48" spans="1:16" ht="21" customHeight="1">
      <c r="A48" s="1051"/>
      <c r="B48" s="1088"/>
      <c r="C48" s="1051"/>
      <c r="D48" s="1051"/>
      <c r="F48" s="1051"/>
      <c r="G48" s="1051"/>
      <c r="H48" s="1051"/>
      <c r="I48" s="1051"/>
      <c r="J48" s="1051"/>
      <c r="K48" s="1051"/>
      <c r="L48" s="1051"/>
      <c r="M48" s="1051"/>
      <c r="N48" s="1051"/>
      <c r="O48" s="1051"/>
      <c r="P48" s="1051"/>
    </row>
    <row r="49" spans="1:16" ht="21" customHeight="1">
      <c r="A49" s="1054" t="s">
        <v>545</v>
      </c>
      <c r="B49" s="1088"/>
      <c r="C49" s="1051"/>
      <c r="D49" s="1051"/>
      <c r="F49" s="1051"/>
      <c r="G49" s="1051"/>
      <c r="H49" s="1051"/>
      <c r="I49" s="1051"/>
      <c r="J49" s="1051"/>
      <c r="K49" s="1051"/>
      <c r="L49" s="1051"/>
      <c r="M49" s="1051"/>
      <c r="N49" s="1051"/>
      <c r="O49" s="1051"/>
      <c r="P49" s="1051"/>
    </row>
    <row r="50" spans="1:16" ht="21" customHeight="1">
      <c r="A50" s="1051" t="s">
        <v>546</v>
      </c>
      <c r="B50" s="1088"/>
      <c r="C50" s="1051"/>
      <c r="D50" s="1051">
        <f>+H50*D10</f>
        <v>4351.8712008878047</v>
      </c>
      <c r="F50" s="1051">
        <f>H50*F10</f>
        <v>56275.641299112198</v>
      </c>
      <c r="G50" s="1051"/>
      <c r="H50" s="1051">
        <f>+'Tax Depreciation Schedule'!E26</f>
        <v>60627.512499999997</v>
      </c>
      <c r="I50" s="1051"/>
      <c r="J50" s="1051"/>
      <c r="K50" s="1051"/>
      <c r="L50" s="1051"/>
      <c r="M50" s="1051"/>
      <c r="N50" s="1051"/>
      <c r="O50" s="1051"/>
      <c r="P50" s="1051"/>
    </row>
    <row r="51" spans="1:16" ht="21" customHeight="1">
      <c r="A51" s="1051"/>
      <c r="B51" s="1088"/>
      <c r="C51" s="1051"/>
      <c r="D51" s="1051"/>
      <c r="F51" s="1051"/>
      <c r="G51" s="1051"/>
      <c r="H51" s="1051"/>
      <c r="I51" s="1051"/>
      <c r="J51" s="1051"/>
      <c r="K51" s="1051"/>
      <c r="L51" s="1051"/>
      <c r="M51" s="1051"/>
      <c r="N51" s="1051"/>
      <c r="O51" s="1051"/>
      <c r="P51" s="1051"/>
    </row>
    <row r="52" spans="1:16" ht="22.5" customHeight="1">
      <c r="B52" s="1088"/>
      <c r="C52" s="1051"/>
      <c r="D52" s="1051"/>
      <c r="F52" s="1051"/>
      <c r="G52" s="1051"/>
      <c r="H52" s="1051"/>
      <c r="I52" s="1051"/>
      <c r="J52" s="1051"/>
      <c r="K52" s="1092"/>
      <c r="L52" s="1051"/>
      <c r="M52" s="1051"/>
      <c r="N52" s="1051"/>
      <c r="O52" s="1051"/>
      <c r="P52" s="1051"/>
    </row>
    <row r="53" spans="1:16" ht="18" customHeight="1" thickBot="1">
      <c r="A53" s="1054" t="s">
        <v>547</v>
      </c>
      <c r="B53" s="1093"/>
      <c r="C53" s="1051"/>
      <c r="D53" s="1094">
        <f>D37+D42-D50</f>
        <v>198459.0309079201</v>
      </c>
      <c r="F53" s="1094">
        <f>F37+F42-F50</f>
        <v>2566346.4565920797</v>
      </c>
      <c r="G53" s="1095"/>
      <c r="H53" s="1094">
        <f>H37+H42-H50</f>
        <v>2764805.4874999998</v>
      </c>
      <c r="I53" s="1051"/>
      <c r="J53" s="1051"/>
      <c r="K53" s="1051"/>
      <c r="L53" s="1051"/>
      <c r="M53" s="1051"/>
      <c r="N53" s="1051"/>
      <c r="O53" s="1051"/>
      <c r="P53" s="1051"/>
    </row>
    <row r="54" spans="1:16" ht="18" customHeight="1" thickTop="1">
      <c r="A54" s="1054"/>
      <c r="B54" s="1093"/>
      <c r="C54" s="1051"/>
      <c r="D54" s="1054"/>
      <c r="F54" s="1054"/>
      <c r="G54" s="1051"/>
      <c r="H54" s="1054"/>
      <c r="I54" s="1051"/>
      <c r="J54" s="1051"/>
      <c r="K54" s="1051"/>
      <c r="L54" s="1051"/>
      <c r="M54" s="1051"/>
      <c r="N54" s="1051"/>
      <c r="O54" s="1051"/>
      <c r="P54" s="1051"/>
    </row>
    <row r="55" spans="1:16" ht="18" customHeight="1">
      <c r="A55" s="1054"/>
      <c r="B55" s="1093"/>
      <c r="C55" s="1051"/>
      <c r="D55" s="1054"/>
      <c r="F55" s="1054"/>
      <c r="G55" s="1051"/>
      <c r="H55" s="1054">
        <f>2765577</f>
        <v>2765577</v>
      </c>
      <c r="I55" s="1051"/>
      <c r="J55" s="1051"/>
      <c r="K55" s="1051"/>
      <c r="L55" s="1051"/>
      <c r="M55" s="1051"/>
      <c r="N55" s="1051"/>
      <c r="O55" s="1051"/>
      <c r="P55" s="1051"/>
    </row>
    <row r="56" spans="1:16" ht="18" customHeight="1">
      <c r="A56" s="1054"/>
      <c r="B56" s="1093"/>
      <c r="C56" s="1051"/>
      <c r="D56" s="1054">
        <v>0</v>
      </c>
      <c r="F56" s="1054">
        <v>0</v>
      </c>
      <c r="G56" s="1051"/>
      <c r="H56" s="1054">
        <f>H55-H53</f>
        <v>771.51250000018626</v>
      </c>
      <c r="I56" s="1051"/>
      <c r="J56" s="1051"/>
      <c r="K56" s="1051"/>
      <c r="L56" s="1051"/>
      <c r="M56" s="1051"/>
      <c r="N56" s="1051"/>
      <c r="O56" s="1051"/>
      <c r="P56" s="1051"/>
    </row>
    <row r="57" spans="1:16" ht="18" customHeight="1">
      <c r="A57" s="1054"/>
      <c r="B57" s="1093"/>
      <c r="C57" s="1051"/>
      <c r="D57" s="1054"/>
      <c r="F57" s="1054"/>
      <c r="G57" s="1051"/>
      <c r="H57" s="1054"/>
      <c r="I57" s="1051"/>
      <c r="J57" s="1051"/>
      <c r="K57" s="1051"/>
      <c r="L57" s="1051"/>
      <c r="M57" s="1051"/>
      <c r="N57" s="1051"/>
      <c r="O57" s="1051"/>
      <c r="P57" s="1051"/>
    </row>
    <row r="58" spans="1:16" ht="18" customHeight="1" thickBot="1">
      <c r="A58" s="1051" t="s">
        <v>548</v>
      </c>
      <c r="B58" s="1093"/>
      <c r="C58" s="1051"/>
      <c r="D58" s="1096">
        <f>IF((D56+D53)&gt;0, (D56+D53), 0)</f>
        <v>198459.0309079201</v>
      </c>
      <c r="F58" s="1096">
        <f>IF((F56+F53)&gt;0, (F56+F53), 0)</f>
        <v>2566346.4565920797</v>
      </c>
      <c r="G58" s="1051"/>
      <c r="H58" s="1096"/>
      <c r="I58" s="1051"/>
      <c r="J58" s="1051"/>
      <c r="K58" s="1051"/>
      <c r="L58" s="1051"/>
      <c r="M58" s="1051"/>
      <c r="N58" s="1051"/>
      <c r="O58" s="1051"/>
      <c r="P58" s="1051"/>
    </row>
    <row r="59" spans="1:16" ht="18" customHeight="1" thickTop="1">
      <c r="H59" s="1097"/>
    </row>
    <row r="60" spans="1:16" ht="18" customHeight="1" thickBot="1">
      <c r="A60" s="1052" t="s">
        <v>549</v>
      </c>
      <c r="D60" s="1096">
        <v>0</v>
      </c>
      <c r="F60" s="1096">
        <f>+F56+F53</f>
        <v>2566346.4565920797</v>
      </c>
      <c r="H60" s="1096"/>
    </row>
    <row r="61" spans="1:16" ht="18" customHeight="1" thickTop="1"/>
  </sheetData>
  <mergeCells count="3">
    <mergeCell ref="A2:H2"/>
    <mergeCell ref="A3:H3"/>
    <mergeCell ref="A4:H4"/>
  </mergeCells>
  <printOptions horizontalCentered="1"/>
  <pageMargins left="0.75" right="0.75" top="0.41" bottom="0.47" header="0.5" footer="0.5"/>
  <pageSetup scale="64"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O34"/>
  <sheetViews>
    <sheetView view="pageBreakPreview" topLeftCell="A10" zoomScaleNormal="80" zoomScaleSheetLayoutView="100" workbookViewId="0">
      <selection activeCell="N11" sqref="N11"/>
    </sheetView>
  </sheetViews>
  <sheetFormatPr defaultRowHeight="15.75"/>
  <cols>
    <col min="1" max="1" width="7.5" style="658" customWidth="1"/>
    <col min="2" max="2" width="16.375" style="658" bestFit="1" customWidth="1"/>
    <col min="3" max="3" width="14.875" style="658" bestFit="1" customWidth="1"/>
    <col min="4" max="4" width="15.875" style="658" customWidth="1"/>
    <col min="5" max="5" width="13.375" style="658" bestFit="1" customWidth="1"/>
    <col min="6" max="6" width="13.375" style="658" customWidth="1"/>
    <col min="7" max="7" width="16" style="658" customWidth="1"/>
    <col min="8" max="8" width="15.25" style="658" customWidth="1"/>
    <col min="9" max="9" width="13.5" style="659" customWidth="1"/>
    <col min="10" max="10" width="14.375" style="658" customWidth="1"/>
    <col min="11" max="12" width="13.625" style="658" customWidth="1"/>
    <col min="13" max="13" width="13.75" style="658" hidden="1" customWidth="1"/>
    <col min="14" max="14" width="11.625" style="658" customWidth="1"/>
    <col min="15" max="256" width="9" style="658"/>
    <col min="257" max="257" width="7.5" style="658" customWidth="1"/>
    <col min="258" max="258" width="16.375" style="658" bestFit="1" customWidth="1"/>
    <col min="259" max="259" width="14.875" style="658" bestFit="1" customWidth="1"/>
    <col min="260" max="260" width="15.875" style="658" customWidth="1"/>
    <col min="261" max="261" width="13.375" style="658" bestFit="1" customWidth="1"/>
    <col min="262" max="262" width="13.375" style="658" customWidth="1"/>
    <col min="263" max="263" width="16" style="658" customWidth="1"/>
    <col min="264" max="264" width="15.25" style="658" customWidth="1"/>
    <col min="265" max="265" width="13.5" style="658" customWidth="1"/>
    <col min="266" max="266" width="14.375" style="658" customWidth="1"/>
    <col min="267" max="268" width="13.625" style="658" customWidth="1"/>
    <col min="269" max="269" width="0" style="658" hidden="1" customWidth="1"/>
    <col min="270" max="270" width="11.625" style="658" customWidth="1"/>
    <col min="271" max="512" width="9" style="658"/>
    <col min="513" max="513" width="7.5" style="658" customWidth="1"/>
    <col min="514" max="514" width="16.375" style="658" bestFit="1" customWidth="1"/>
    <col min="515" max="515" width="14.875" style="658" bestFit="1" customWidth="1"/>
    <col min="516" max="516" width="15.875" style="658" customWidth="1"/>
    <col min="517" max="517" width="13.375" style="658" bestFit="1" customWidth="1"/>
    <col min="518" max="518" width="13.375" style="658" customWidth="1"/>
    <col min="519" max="519" width="16" style="658" customWidth="1"/>
    <col min="520" max="520" width="15.25" style="658" customWidth="1"/>
    <col min="521" max="521" width="13.5" style="658" customWidth="1"/>
    <col min="522" max="522" width="14.375" style="658" customWidth="1"/>
    <col min="523" max="524" width="13.625" style="658" customWidth="1"/>
    <col min="525" max="525" width="0" style="658" hidden="1" customWidth="1"/>
    <col min="526" max="526" width="11.625" style="658" customWidth="1"/>
    <col min="527" max="768" width="9" style="658"/>
    <col min="769" max="769" width="7.5" style="658" customWidth="1"/>
    <col min="770" max="770" width="16.375" style="658" bestFit="1" customWidth="1"/>
    <col min="771" max="771" width="14.875" style="658" bestFit="1" customWidth="1"/>
    <col min="772" max="772" width="15.875" style="658" customWidth="1"/>
    <col min="773" max="773" width="13.375" style="658" bestFit="1" customWidth="1"/>
    <col min="774" max="774" width="13.375" style="658" customWidth="1"/>
    <col min="775" max="775" width="16" style="658" customWidth="1"/>
    <col min="776" max="776" width="15.25" style="658" customWidth="1"/>
    <col min="777" max="777" width="13.5" style="658" customWidth="1"/>
    <col min="778" max="778" width="14.375" style="658" customWidth="1"/>
    <col min="779" max="780" width="13.625" style="658" customWidth="1"/>
    <col min="781" max="781" width="0" style="658" hidden="1" customWidth="1"/>
    <col min="782" max="782" width="11.625" style="658" customWidth="1"/>
    <col min="783" max="1024" width="9" style="658"/>
    <col min="1025" max="1025" width="7.5" style="658" customWidth="1"/>
    <col min="1026" max="1026" width="16.375" style="658" bestFit="1" customWidth="1"/>
    <col min="1027" max="1027" width="14.875" style="658" bestFit="1" customWidth="1"/>
    <col min="1028" max="1028" width="15.875" style="658" customWidth="1"/>
    <col min="1029" max="1029" width="13.375" style="658" bestFit="1" customWidth="1"/>
    <col min="1030" max="1030" width="13.375" style="658" customWidth="1"/>
    <col min="1031" max="1031" width="16" style="658" customWidth="1"/>
    <col min="1032" max="1032" width="15.25" style="658" customWidth="1"/>
    <col min="1033" max="1033" width="13.5" style="658" customWidth="1"/>
    <col min="1034" max="1034" width="14.375" style="658" customWidth="1"/>
    <col min="1035" max="1036" width="13.625" style="658" customWidth="1"/>
    <col min="1037" max="1037" width="0" style="658" hidden="1" customWidth="1"/>
    <col min="1038" max="1038" width="11.625" style="658" customWidth="1"/>
    <col min="1039" max="1280" width="9" style="658"/>
    <col min="1281" max="1281" width="7.5" style="658" customWidth="1"/>
    <col min="1282" max="1282" width="16.375" style="658" bestFit="1" customWidth="1"/>
    <col min="1283" max="1283" width="14.875" style="658" bestFit="1" customWidth="1"/>
    <col min="1284" max="1284" width="15.875" style="658" customWidth="1"/>
    <col min="1285" max="1285" width="13.375" style="658" bestFit="1" customWidth="1"/>
    <col min="1286" max="1286" width="13.375" style="658" customWidth="1"/>
    <col min="1287" max="1287" width="16" style="658" customWidth="1"/>
    <col min="1288" max="1288" width="15.25" style="658" customWidth="1"/>
    <col min="1289" max="1289" width="13.5" style="658" customWidth="1"/>
    <col min="1290" max="1290" width="14.375" style="658" customWidth="1"/>
    <col min="1291" max="1292" width="13.625" style="658" customWidth="1"/>
    <col min="1293" max="1293" width="0" style="658" hidden="1" customWidth="1"/>
    <col min="1294" max="1294" width="11.625" style="658" customWidth="1"/>
    <col min="1295" max="1536" width="9" style="658"/>
    <col min="1537" max="1537" width="7.5" style="658" customWidth="1"/>
    <col min="1538" max="1538" width="16.375" style="658" bestFit="1" customWidth="1"/>
    <col min="1539" max="1539" width="14.875" style="658" bestFit="1" customWidth="1"/>
    <col min="1540" max="1540" width="15.875" style="658" customWidth="1"/>
    <col min="1541" max="1541" width="13.375" style="658" bestFit="1" customWidth="1"/>
    <col min="1542" max="1542" width="13.375" style="658" customWidth="1"/>
    <col min="1543" max="1543" width="16" style="658" customWidth="1"/>
    <col min="1544" max="1544" width="15.25" style="658" customWidth="1"/>
    <col min="1545" max="1545" width="13.5" style="658" customWidth="1"/>
    <col min="1546" max="1546" width="14.375" style="658" customWidth="1"/>
    <col min="1547" max="1548" width="13.625" style="658" customWidth="1"/>
    <col min="1549" max="1549" width="0" style="658" hidden="1" customWidth="1"/>
    <col min="1550" max="1550" width="11.625" style="658" customWidth="1"/>
    <col min="1551" max="1792" width="9" style="658"/>
    <col min="1793" max="1793" width="7.5" style="658" customWidth="1"/>
    <col min="1794" max="1794" width="16.375" style="658" bestFit="1" customWidth="1"/>
    <col min="1795" max="1795" width="14.875" style="658" bestFit="1" customWidth="1"/>
    <col min="1796" max="1796" width="15.875" style="658" customWidth="1"/>
    <col min="1797" max="1797" width="13.375" style="658" bestFit="1" customWidth="1"/>
    <col min="1798" max="1798" width="13.375" style="658" customWidth="1"/>
    <col min="1799" max="1799" width="16" style="658" customWidth="1"/>
    <col min="1800" max="1800" width="15.25" style="658" customWidth="1"/>
    <col min="1801" max="1801" width="13.5" style="658" customWidth="1"/>
    <col min="1802" max="1802" width="14.375" style="658" customWidth="1"/>
    <col min="1803" max="1804" width="13.625" style="658" customWidth="1"/>
    <col min="1805" max="1805" width="0" style="658" hidden="1" customWidth="1"/>
    <col min="1806" max="1806" width="11.625" style="658" customWidth="1"/>
    <col min="1807" max="2048" width="9" style="658"/>
    <col min="2049" max="2049" width="7.5" style="658" customWidth="1"/>
    <col min="2050" max="2050" width="16.375" style="658" bestFit="1" customWidth="1"/>
    <col min="2051" max="2051" width="14.875" style="658" bestFit="1" customWidth="1"/>
    <col min="2052" max="2052" width="15.875" style="658" customWidth="1"/>
    <col min="2053" max="2053" width="13.375" style="658" bestFit="1" customWidth="1"/>
    <col min="2054" max="2054" width="13.375" style="658" customWidth="1"/>
    <col min="2055" max="2055" width="16" style="658" customWidth="1"/>
    <col min="2056" max="2056" width="15.25" style="658" customWidth="1"/>
    <col min="2057" max="2057" width="13.5" style="658" customWidth="1"/>
    <col min="2058" max="2058" width="14.375" style="658" customWidth="1"/>
    <col min="2059" max="2060" width="13.625" style="658" customWidth="1"/>
    <col min="2061" max="2061" width="0" style="658" hidden="1" customWidth="1"/>
    <col min="2062" max="2062" width="11.625" style="658" customWidth="1"/>
    <col min="2063" max="2304" width="9" style="658"/>
    <col min="2305" max="2305" width="7.5" style="658" customWidth="1"/>
    <col min="2306" max="2306" width="16.375" style="658" bestFit="1" customWidth="1"/>
    <col min="2307" max="2307" width="14.875" style="658" bestFit="1" customWidth="1"/>
    <col min="2308" max="2308" width="15.875" style="658" customWidth="1"/>
    <col min="2309" max="2309" width="13.375" style="658" bestFit="1" customWidth="1"/>
    <col min="2310" max="2310" width="13.375" style="658" customWidth="1"/>
    <col min="2311" max="2311" width="16" style="658" customWidth="1"/>
    <col min="2312" max="2312" width="15.25" style="658" customWidth="1"/>
    <col min="2313" max="2313" width="13.5" style="658" customWidth="1"/>
    <col min="2314" max="2314" width="14.375" style="658" customWidth="1"/>
    <col min="2315" max="2316" width="13.625" style="658" customWidth="1"/>
    <col min="2317" max="2317" width="0" style="658" hidden="1" customWidth="1"/>
    <col min="2318" max="2318" width="11.625" style="658" customWidth="1"/>
    <col min="2319" max="2560" width="9" style="658"/>
    <col min="2561" max="2561" width="7.5" style="658" customWidth="1"/>
    <col min="2562" max="2562" width="16.375" style="658" bestFit="1" customWidth="1"/>
    <col min="2563" max="2563" width="14.875" style="658" bestFit="1" customWidth="1"/>
    <col min="2564" max="2564" width="15.875" style="658" customWidth="1"/>
    <col min="2565" max="2565" width="13.375" style="658" bestFit="1" customWidth="1"/>
    <col min="2566" max="2566" width="13.375" style="658" customWidth="1"/>
    <col min="2567" max="2567" width="16" style="658" customWidth="1"/>
    <col min="2568" max="2568" width="15.25" style="658" customWidth="1"/>
    <col min="2569" max="2569" width="13.5" style="658" customWidth="1"/>
    <col min="2570" max="2570" width="14.375" style="658" customWidth="1"/>
    <col min="2571" max="2572" width="13.625" style="658" customWidth="1"/>
    <col min="2573" max="2573" width="0" style="658" hidden="1" customWidth="1"/>
    <col min="2574" max="2574" width="11.625" style="658" customWidth="1"/>
    <col min="2575" max="2816" width="9" style="658"/>
    <col min="2817" max="2817" width="7.5" style="658" customWidth="1"/>
    <col min="2818" max="2818" width="16.375" style="658" bestFit="1" customWidth="1"/>
    <col min="2819" max="2819" width="14.875" style="658" bestFit="1" customWidth="1"/>
    <col min="2820" max="2820" width="15.875" style="658" customWidth="1"/>
    <col min="2821" max="2821" width="13.375" style="658" bestFit="1" customWidth="1"/>
    <col min="2822" max="2822" width="13.375" style="658" customWidth="1"/>
    <col min="2823" max="2823" width="16" style="658" customWidth="1"/>
    <col min="2824" max="2824" width="15.25" style="658" customWidth="1"/>
    <col min="2825" max="2825" width="13.5" style="658" customWidth="1"/>
    <col min="2826" max="2826" width="14.375" style="658" customWidth="1"/>
    <col min="2827" max="2828" width="13.625" style="658" customWidth="1"/>
    <col min="2829" max="2829" width="0" style="658" hidden="1" customWidth="1"/>
    <col min="2830" max="2830" width="11.625" style="658" customWidth="1"/>
    <col min="2831" max="3072" width="9" style="658"/>
    <col min="3073" max="3073" width="7.5" style="658" customWidth="1"/>
    <col min="3074" max="3074" width="16.375" style="658" bestFit="1" customWidth="1"/>
    <col min="3075" max="3075" width="14.875" style="658" bestFit="1" customWidth="1"/>
    <col min="3076" max="3076" width="15.875" style="658" customWidth="1"/>
    <col min="3077" max="3077" width="13.375" style="658" bestFit="1" customWidth="1"/>
    <col min="3078" max="3078" width="13.375" style="658" customWidth="1"/>
    <col min="3079" max="3079" width="16" style="658" customWidth="1"/>
    <col min="3080" max="3080" width="15.25" style="658" customWidth="1"/>
    <col min="3081" max="3081" width="13.5" style="658" customWidth="1"/>
    <col min="3082" max="3082" width="14.375" style="658" customWidth="1"/>
    <col min="3083" max="3084" width="13.625" style="658" customWidth="1"/>
    <col min="3085" max="3085" width="0" style="658" hidden="1" customWidth="1"/>
    <col min="3086" max="3086" width="11.625" style="658" customWidth="1"/>
    <col min="3087" max="3328" width="9" style="658"/>
    <col min="3329" max="3329" width="7.5" style="658" customWidth="1"/>
    <col min="3330" max="3330" width="16.375" style="658" bestFit="1" customWidth="1"/>
    <col min="3331" max="3331" width="14.875" style="658" bestFit="1" customWidth="1"/>
    <col min="3332" max="3332" width="15.875" style="658" customWidth="1"/>
    <col min="3333" max="3333" width="13.375" style="658" bestFit="1" customWidth="1"/>
    <col min="3334" max="3334" width="13.375" style="658" customWidth="1"/>
    <col min="3335" max="3335" width="16" style="658" customWidth="1"/>
    <col min="3336" max="3336" width="15.25" style="658" customWidth="1"/>
    <col min="3337" max="3337" width="13.5" style="658" customWidth="1"/>
    <col min="3338" max="3338" width="14.375" style="658" customWidth="1"/>
    <col min="3339" max="3340" width="13.625" style="658" customWidth="1"/>
    <col min="3341" max="3341" width="0" style="658" hidden="1" customWidth="1"/>
    <col min="3342" max="3342" width="11.625" style="658" customWidth="1"/>
    <col min="3343" max="3584" width="9" style="658"/>
    <col min="3585" max="3585" width="7.5" style="658" customWidth="1"/>
    <col min="3586" max="3586" width="16.375" style="658" bestFit="1" customWidth="1"/>
    <col min="3587" max="3587" width="14.875" style="658" bestFit="1" customWidth="1"/>
    <col min="3588" max="3588" width="15.875" style="658" customWidth="1"/>
    <col min="3589" max="3589" width="13.375" style="658" bestFit="1" customWidth="1"/>
    <col min="3590" max="3590" width="13.375" style="658" customWidth="1"/>
    <col min="3591" max="3591" width="16" style="658" customWidth="1"/>
    <col min="3592" max="3592" width="15.25" style="658" customWidth="1"/>
    <col min="3593" max="3593" width="13.5" style="658" customWidth="1"/>
    <col min="3594" max="3594" width="14.375" style="658" customWidth="1"/>
    <col min="3595" max="3596" width="13.625" style="658" customWidth="1"/>
    <col min="3597" max="3597" width="0" style="658" hidden="1" customWidth="1"/>
    <col min="3598" max="3598" width="11.625" style="658" customWidth="1"/>
    <col min="3599" max="3840" width="9" style="658"/>
    <col min="3841" max="3841" width="7.5" style="658" customWidth="1"/>
    <col min="3842" max="3842" width="16.375" style="658" bestFit="1" customWidth="1"/>
    <col min="3843" max="3843" width="14.875" style="658" bestFit="1" customWidth="1"/>
    <col min="3844" max="3844" width="15.875" style="658" customWidth="1"/>
    <col min="3845" max="3845" width="13.375" style="658" bestFit="1" customWidth="1"/>
    <col min="3846" max="3846" width="13.375" style="658" customWidth="1"/>
    <col min="3847" max="3847" width="16" style="658" customWidth="1"/>
    <col min="3848" max="3848" width="15.25" style="658" customWidth="1"/>
    <col min="3849" max="3849" width="13.5" style="658" customWidth="1"/>
    <col min="3850" max="3850" width="14.375" style="658" customWidth="1"/>
    <col min="3851" max="3852" width="13.625" style="658" customWidth="1"/>
    <col min="3853" max="3853" width="0" style="658" hidden="1" customWidth="1"/>
    <col min="3854" max="3854" width="11.625" style="658" customWidth="1"/>
    <col min="3855" max="4096" width="9" style="658"/>
    <col min="4097" max="4097" width="7.5" style="658" customWidth="1"/>
    <col min="4098" max="4098" width="16.375" style="658" bestFit="1" customWidth="1"/>
    <col min="4099" max="4099" width="14.875" style="658" bestFit="1" customWidth="1"/>
    <col min="4100" max="4100" width="15.875" style="658" customWidth="1"/>
    <col min="4101" max="4101" width="13.375" style="658" bestFit="1" customWidth="1"/>
    <col min="4102" max="4102" width="13.375" style="658" customWidth="1"/>
    <col min="4103" max="4103" width="16" style="658" customWidth="1"/>
    <col min="4104" max="4104" width="15.25" style="658" customWidth="1"/>
    <col min="4105" max="4105" width="13.5" style="658" customWidth="1"/>
    <col min="4106" max="4106" width="14.375" style="658" customWidth="1"/>
    <col min="4107" max="4108" width="13.625" style="658" customWidth="1"/>
    <col min="4109" max="4109" width="0" style="658" hidden="1" customWidth="1"/>
    <col min="4110" max="4110" width="11.625" style="658" customWidth="1"/>
    <col min="4111" max="4352" width="9" style="658"/>
    <col min="4353" max="4353" width="7.5" style="658" customWidth="1"/>
    <col min="4354" max="4354" width="16.375" style="658" bestFit="1" customWidth="1"/>
    <col min="4355" max="4355" width="14.875" style="658" bestFit="1" customWidth="1"/>
    <col min="4356" max="4356" width="15.875" style="658" customWidth="1"/>
    <col min="4357" max="4357" width="13.375" style="658" bestFit="1" customWidth="1"/>
    <col min="4358" max="4358" width="13.375" style="658" customWidth="1"/>
    <col min="4359" max="4359" width="16" style="658" customWidth="1"/>
    <col min="4360" max="4360" width="15.25" style="658" customWidth="1"/>
    <col min="4361" max="4361" width="13.5" style="658" customWidth="1"/>
    <col min="4362" max="4362" width="14.375" style="658" customWidth="1"/>
    <col min="4363" max="4364" width="13.625" style="658" customWidth="1"/>
    <col min="4365" max="4365" width="0" style="658" hidden="1" customWidth="1"/>
    <col min="4366" max="4366" width="11.625" style="658" customWidth="1"/>
    <col min="4367" max="4608" width="9" style="658"/>
    <col min="4609" max="4609" width="7.5" style="658" customWidth="1"/>
    <col min="4610" max="4610" width="16.375" style="658" bestFit="1" customWidth="1"/>
    <col min="4611" max="4611" width="14.875" style="658" bestFit="1" customWidth="1"/>
    <col min="4612" max="4612" width="15.875" style="658" customWidth="1"/>
    <col min="4613" max="4613" width="13.375" style="658" bestFit="1" customWidth="1"/>
    <col min="4614" max="4614" width="13.375" style="658" customWidth="1"/>
    <col min="4615" max="4615" width="16" style="658" customWidth="1"/>
    <col min="4616" max="4616" width="15.25" style="658" customWidth="1"/>
    <col min="4617" max="4617" width="13.5" style="658" customWidth="1"/>
    <col min="4618" max="4618" width="14.375" style="658" customWidth="1"/>
    <col min="4619" max="4620" width="13.625" style="658" customWidth="1"/>
    <col min="4621" max="4621" width="0" style="658" hidden="1" customWidth="1"/>
    <col min="4622" max="4622" width="11.625" style="658" customWidth="1"/>
    <col min="4623" max="4864" width="9" style="658"/>
    <col min="4865" max="4865" width="7.5" style="658" customWidth="1"/>
    <col min="4866" max="4866" width="16.375" style="658" bestFit="1" customWidth="1"/>
    <col min="4867" max="4867" width="14.875" style="658" bestFit="1" customWidth="1"/>
    <col min="4868" max="4868" width="15.875" style="658" customWidth="1"/>
    <col min="4869" max="4869" width="13.375" style="658" bestFit="1" customWidth="1"/>
    <col min="4870" max="4870" width="13.375" style="658" customWidth="1"/>
    <col min="4871" max="4871" width="16" style="658" customWidth="1"/>
    <col min="4872" max="4872" width="15.25" style="658" customWidth="1"/>
    <col min="4873" max="4873" width="13.5" style="658" customWidth="1"/>
    <col min="4874" max="4874" width="14.375" style="658" customWidth="1"/>
    <col min="4875" max="4876" width="13.625" style="658" customWidth="1"/>
    <col min="4877" max="4877" width="0" style="658" hidden="1" customWidth="1"/>
    <col min="4878" max="4878" width="11.625" style="658" customWidth="1"/>
    <col min="4879" max="5120" width="9" style="658"/>
    <col min="5121" max="5121" width="7.5" style="658" customWidth="1"/>
    <col min="5122" max="5122" width="16.375" style="658" bestFit="1" customWidth="1"/>
    <col min="5123" max="5123" width="14.875" style="658" bestFit="1" customWidth="1"/>
    <col min="5124" max="5124" width="15.875" style="658" customWidth="1"/>
    <col min="5125" max="5125" width="13.375" style="658" bestFit="1" customWidth="1"/>
    <col min="5126" max="5126" width="13.375" style="658" customWidth="1"/>
    <col min="5127" max="5127" width="16" style="658" customWidth="1"/>
    <col min="5128" max="5128" width="15.25" style="658" customWidth="1"/>
    <col min="5129" max="5129" width="13.5" style="658" customWidth="1"/>
    <col min="5130" max="5130" width="14.375" style="658" customWidth="1"/>
    <col min="5131" max="5132" width="13.625" style="658" customWidth="1"/>
    <col min="5133" max="5133" width="0" style="658" hidden="1" customWidth="1"/>
    <col min="5134" max="5134" width="11.625" style="658" customWidth="1"/>
    <col min="5135" max="5376" width="9" style="658"/>
    <col min="5377" max="5377" width="7.5" style="658" customWidth="1"/>
    <col min="5378" max="5378" width="16.375" style="658" bestFit="1" customWidth="1"/>
    <col min="5379" max="5379" width="14.875" style="658" bestFit="1" customWidth="1"/>
    <col min="5380" max="5380" width="15.875" style="658" customWidth="1"/>
    <col min="5381" max="5381" width="13.375" style="658" bestFit="1" customWidth="1"/>
    <col min="5382" max="5382" width="13.375" style="658" customWidth="1"/>
    <col min="5383" max="5383" width="16" style="658" customWidth="1"/>
    <col min="5384" max="5384" width="15.25" style="658" customWidth="1"/>
    <col min="5385" max="5385" width="13.5" style="658" customWidth="1"/>
    <col min="5386" max="5386" width="14.375" style="658" customWidth="1"/>
    <col min="5387" max="5388" width="13.625" style="658" customWidth="1"/>
    <col min="5389" max="5389" width="0" style="658" hidden="1" customWidth="1"/>
    <col min="5390" max="5390" width="11.625" style="658" customWidth="1"/>
    <col min="5391" max="5632" width="9" style="658"/>
    <col min="5633" max="5633" width="7.5" style="658" customWidth="1"/>
    <col min="5634" max="5634" width="16.375" style="658" bestFit="1" customWidth="1"/>
    <col min="5635" max="5635" width="14.875" style="658" bestFit="1" customWidth="1"/>
    <col min="5636" max="5636" width="15.875" style="658" customWidth="1"/>
    <col min="5637" max="5637" width="13.375" style="658" bestFit="1" customWidth="1"/>
    <col min="5638" max="5638" width="13.375" style="658" customWidth="1"/>
    <col min="5639" max="5639" width="16" style="658" customWidth="1"/>
    <col min="5640" max="5640" width="15.25" style="658" customWidth="1"/>
    <col min="5641" max="5641" width="13.5" style="658" customWidth="1"/>
    <col min="5642" max="5642" width="14.375" style="658" customWidth="1"/>
    <col min="5643" max="5644" width="13.625" style="658" customWidth="1"/>
    <col min="5645" max="5645" width="0" style="658" hidden="1" customWidth="1"/>
    <col min="5646" max="5646" width="11.625" style="658" customWidth="1"/>
    <col min="5647" max="5888" width="9" style="658"/>
    <col min="5889" max="5889" width="7.5" style="658" customWidth="1"/>
    <col min="5890" max="5890" width="16.375" style="658" bestFit="1" customWidth="1"/>
    <col min="5891" max="5891" width="14.875" style="658" bestFit="1" customWidth="1"/>
    <col min="5892" max="5892" width="15.875" style="658" customWidth="1"/>
    <col min="5893" max="5893" width="13.375" style="658" bestFit="1" customWidth="1"/>
    <col min="5894" max="5894" width="13.375" style="658" customWidth="1"/>
    <col min="5895" max="5895" width="16" style="658" customWidth="1"/>
    <col min="5896" max="5896" width="15.25" style="658" customWidth="1"/>
    <col min="5897" max="5897" width="13.5" style="658" customWidth="1"/>
    <col min="5898" max="5898" width="14.375" style="658" customWidth="1"/>
    <col min="5899" max="5900" width="13.625" style="658" customWidth="1"/>
    <col min="5901" max="5901" width="0" style="658" hidden="1" customWidth="1"/>
    <col min="5902" max="5902" width="11.625" style="658" customWidth="1"/>
    <col min="5903" max="6144" width="9" style="658"/>
    <col min="6145" max="6145" width="7.5" style="658" customWidth="1"/>
    <col min="6146" max="6146" width="16.375" style="658" bestFit="1" customWidth="1"/>
    <col min="6147" max="6147" width="14.875" style="658" bestFit="1" customWidth="1"/>
    <col min="6148" max="6148" width="15.875" style="658" customWidth="1"/>
    <col min="6149" max="6149" width="13.375" style="658" bestFit="1" customWidth="1"/>
    <col min="6150" max="6150" width="13.375" style="658" customWidth="1"/>
    <col min="6151" max="6151" width="16" style="658" customWidth="1"/>
    <col min="6152" max="6152" width="15.25" style="658" customWidth="1"/>
    <col min="6153" max="6153" width="13.5" style="658" customWidth="1"/>
    <col min="6154" max="6154" width="14.375" style="658" customWidth="1"/>
    <col min="6155" max="6156" width="13.625" style="658" customWidth="1"/>
    <col min="6157" max="6157" width="0" style="658" hidden="1" customWidth="1"/>
    <col min="6158" max="6158" width="11.625" style="658" customWidth="1"/>
    <col min="6159" max="6400" width="9" style="658"/>
    <col min="6401" max="6401" width="7.5" style="658" customWidth="1"/>
    <col min="6402" max="6402" width="16.375" style="658" bestFit="1" customWidth="1"/>
    <col min="6403" max="6403" width="14.875" style="658" bestFit="1" customWidth="1"/>
    <col min="6404" max="6404" width="15.875" style="658" customWidth="1"/>
    <col min="6405" max="6405" width="13.375" style="658" bestFit="1" customWidth="1"/>
    <col min="6406" max="6406" width="13.375" style="658" customWidth="1"/>
    <col min="6407" max="6407" width="16" style="658" customWidth="1"/>
    <col min="6408" max="6408" width="15.25" style="658" customWidth="1"/>
    <col min="6409" max="6409" width="13.5" style="658" customWidth="1"/>
    <col min="6410" max="6410" width="14.375" style="658" customWidth="1"/>
    <col min="6411" max="6412" width="13.625" style="658" customWidth="1"/>
    <col min="6413" max="6413" width="0" style="658" hidden="1" customWidth="1"/>
    <col min="6414" max="6414" width="11.625" style="658" customWidth="1"/>
    <col min="6415" max="6656" width="9" style="658"/>
    <col min="6657" max="6657" width="7.5" style="658" customWidth="1"/>
    <col min="6658" max="6658" width="16.375" style="658" bestFit="1" customWidth="1"/>
    <col min="6659" max="6659" width="14.875" style="658" bestFit="1" customWidth="1"/>
    <col min="6660" max="6660" width="15.875" style="658" customWidth="1"/>
    <col min="6661" max="6661" width="13.375" style="658" bestFit="1" customWidth="1"/>
    <col min="6662" max="6662" width="13.375" style="658" customWidth="1"/>
    <col min="6663" max="6663" width="16" style="658" customWidth="1"/>
    <col min="6664" max="6664" width="15.25" style="658" customWidth="1"/>
    <col min="6665" max="6665" width="13.5" style="658" customWidth="1"/>
    <col min="6666" max="6666" width="14.375" style="658" customWidth="1"/>
    <col min="6667" max="6668" width="13.625" style="658" customWidth="1"/>
    <col min="6669" max="6669" width="0" style="658" hidden="1" customWidth="1"/>
    <col min="6670" max="6670" width="11.625" style="658" customWidth="1"/>
    <col min="6671" max="6912" width="9" style="658"/>
    <col min="6913" max="6913" width="7.5" style="658" customWidth="1"/>
    <col min="6914" max="6914" width="16.375" style="658" bestFit="1" customWidth="1"/>
    <col min="6915" max="6915" width="14.875" style="658" bestFit="1" customWidth="1"/>
    <col min="6916" max="6916" width="15.875" style="658" customWidth="1"/>
    <col min="6917" max="6917" width="13.375" style="658" bestFit="1" customWidth="1"/>
    <col min="6918" max="6918" width="13.375" style="658" customWidth="1"/>
    <col min="6919" max="6919" width="16" style="658" customWidth="1"/>
    <col min="6920" max="6920" width="15.25" style="658" customWidth="1"/>
    <col min="6921" max="6921" width="13.5" style="658" customWidth="1"/>
    <col min="6922" max="6922" width="14.375" style="658" customWidth="1"/>
    <col min="6923" max="6924" width="13.625" style="658" customWidth="1"/>
    <col min="6925" max="6925" width="0" style="658" hidden="1" customWidth="1"/>
    <col min="6926" max="6926" width="11.625" style="658" customWidth="1"/>
    <col min="6927" max="7168" width="9" style="658"/>
    <col min="7169" max="7169" width="7.5" style="658" customWidth="1"/>
    <col min="7170" max="7170" width="16.375" style="658" bestFit="1" customWidth="1"/>
    <col min="7171" max="7171" width="14.875" style="658" bestFit="1" customWidth="1"/>
    <col min="7172" max="7172" width="15.875" style="658" customWidth="1"/>
    <col min="7173" max="7173" width="13.375" style="658" bestFit="1" customWidth="1"/>
    <col min="7174" max="7174" width="13.375" style="658" customWidth="1"/>
    <col min="7175" max="7175" width="16" style="658" customWidth="1"/>
    <col min="7176" max="7176" width="15.25" style="658" customWidth="1"/>
    <col min="7177" max="7177" width="13.5" style="658" customWidth="1"/>
    <col min="7178" max="7178" width="14.375" style="658" customWidth="1"/>
    <col min="7179" max="7180" width="13.625" style="658" customWidth="1"/>
    <col min="7181" max="7181" width="0" style="658" hidden="1" customWidth="1"/>
    <col min="7182" max="7182" width="11.625" style="658" customWidth="1"/>
    <col min="7183" max="7424" width="9" style="658"/>
    <col min="7425" max="7425" width="7.5" style="658" customWidth="1"/>
    <col min="7426" max="7426" width="16.375" style="658" bestFit="1" customWidth="1"/>
    <col min="7427" max="7427" width="14.875" style="658" bestFit="1" customWidth="1"/>
    <col min="7428" max="7428" width="15.875" style="658" customWidth="1"/>
    <col min="7429" max="7429" width="13.375" style="658" bestFit="1" customWidth="1"/>
    <col min="7430" max="7430" width="13.375" style="658" customWidth="1"/>
    <col min="7431" max="7431" width="16" style="658" customWidth="1"/>
    <col min="7432" max="7432" width="15.25" style="658" customWidth="1"/>
    <col min="7433" max="7433" width="13.5" style="658" customWidth="1"/>
    <col min="7434" max="7434" width="14.375" style="658" customWidth="1"/>
    <col min="7435" max="7436" width="13.625" style="658" customWidth="1"/>
    <col min="7437" max="7437" width="0" style="658" hidden="1" customWidth="1"/>
    <col min="7438" max="7438" width="11.625" style="658" customWidth="1"/>
    <col min="7439" max="7680" width="9" style="658"/>
    <col min="7681" max="7681" width="7.5" style="658" customWidth="1"/>
    <col min="7682" max="7682" width="16.375" style="658" bestFit="1" customWidth="1"/>
    <col min="7683" max="7683" width="14.875" style="658" bestFit="1" customWidth="1"/>
    <col min="7684" max="7684" width="15.875" style="658" customWidth="1"/>
    <col min="7685" max="7685" width="13.375" style="658" bestFit="1" customWidth="1"/>
    <col min="7686" max="7686" width="13.375" style="658" customWidth="1"/>
    <col min="7687" max="7687" width="16" style="658" customWidth="1"/>
    <col min="7688" max="7688" width="15.25" style="658" customWidth="1"/>
    <col min="7689" max="7689" width="13.5" style="658" customWidth="1"/>
    <col min="7690" max="7690" width="14.375" style="658" customWidth="1"/>
    <col min="7691" max="7692" width="13.625" style="658" customWidth="1"/>
    <col min="7693" max="7693" width="0" style="658" hidden="1" customWidth="1"/>
    <col min="7694" max="7694" width="11.625" style="658" customWidth="1"/>
    <col min="7695" max="7936" width="9" style="658"/>
    <col min="7937" max="7937" width="7.5" style="658" customWidth="1"/>
    <col min="7938" max="7938" width="16.375" style="658" bestFit="1" customWidth="1"/>
    <col min="7939" max="7939" width="14.875" style="658" bestFit="1" customWidth="1"/>
    <col min="7940" max="7940" width="15.875" style="658" customWidth="1"/>
    <col min="7941" max="7941" width="13.375" style="658" bestFit="1" customWidth="1"/>
    <col min="7942" max="7942" width="13.375" style="658" customWidth="1"/>
    <col min="7943" max="7943" width="16" style="658" customWidth="1"/>
    <col min="7944" max="7944" width="15.25" style="658" customWidth="1"/>
    <col min="7945" max="7945" width="13.5" style="658" customWidth="1"/>
    <col min="7946" max="7946" width="14.375" style="658" customWidth="1"/>
    <col min="7947" max="7948" width="13.625" style="658" customWidth="1"/>
    <col min="7949" max="7949" width="0" style="658" hidden="1" customWidth="1"/>
    <col min="7950" max="7950" width="11.625" style="658" customWidth="1"/>
    <col min="7951" max="8192" width="9" style="658"/>
    <col min="8193" max="8193" width="7.5" style="658" customWidth="1"/>
    <col min="8194" max="8194" width="16.375" style="658" bestFit="1" customWidth="1"/>
    <col min="8195" max="8195" width="14.875" style="658" bestFit="1" customWidth="1"/>
    <col min="8196" max="8196" width="15.875" style="658" customWidth="1"/>
    <col min="8197" max="8197" width="13.375" style="658" bestFit="1" customWidth="1"/>
    <col min="8198" max="8198" width="13.375" style="658" customWidth="1"/>
    <col min="8199" max="8199" width="16" style="658" customWidth="1"/>
    <col min="8200" max="8200" width="15.25" style="658" customWidth="1"/>
    <col min="8201" max="8201" width="13.5" style="658" customWidth="1"/>
    <col min="8202" max="8202" width="14.375" style="658" customWidth="1"/>
    <col min="8203" max="8204" width="13.625" style="658" customWidth="1"/>
    <col min="8205" max="8205" width="0" style="658" hidden="1" customWidth="1"/>
    <col min="8206" max="8206" width="11.625" style="658" customWidth="1"/>
    <col min="8207" max="8448" width="9" style="658"/>
    <col min="8449" max="8449" width="7.5" style="658" customWidth="1"/>
    <col min="8450" max="8450" width="16.375" style="658" bestFit="1" customWidth="1"/>
    <col min="8451" max="8451" width="14.875" style="658" bestFit="1" customWidth="1"/>
    <col min="8452" max="8452" width="15.875" style="658" customWidth="1"/>
    <col min="8453" max="8453" width="13.375" style="658" bestFit="1" customWidth="1"/>
    <col min="8454" max="8454" width="13.375" style="658" customWidth="1"/>
    <col min="8455" max="8455" width="16" style="658" customWidth="1"/>
    <col min="8456" max="8456" width="15.25" style="658" customWidth="1"/>
    <col min="8457" max="8457" width="13.5" style="658" customWidth="1"/>
    <col min="8458" max="8458" width="14.375" style="658" customWidth="1"/>
    <col min="8459" max="8460" width="13.625" style="658" customWidth="1"/>
    <col min="8461" max="8461" width="0" style="658" hidden="1" customWidth="1"/>
    <col min="8462" max="8462" width="11.625" style="658" customWidth="1"/>
    <col min="8463" max="8704" width="9" style="658"/>
    <col min="8705" max="8705" width="7.5" style="658" customWidth="1"/>
    <col min="8706" max="8706" width="16.375" style="658" bestFit="1" customWidth="1"/>
    <col min="8707" max="8707" width="14.875" style="658" bestFit="1" customWidth="1"/>
    <col min="8708" max="8708" width="15.875" style="658" customWidth="1"/>
    <col min="8709" max="8709" width="13.375" style="658" bestFit="1" customWidth="1"/>
    <col min="8710" max="8710" width="13.375" style="658" customWidth="1"/>
    <col min="8711" max="8711" width="16" style="658" customWidth="1"/>
    <col min="8712" max="8712" width="15.25" style="658" customWidth="1"/>
    <col min="8713" max="8713" width="13.5" style="658" customWidth="1"/>
    <col min="8714" max="8714" width="14.375" style="658" customWidth="1"/>
    <col min="8715" max="8716" width="13.625" style="658" customWidth="1"/>
    <col min="8717" max="8717" width="0" style="658" hidden="1" customWidth="1"/>
    <col min="8718" max="8718" width="11.625" style="658" customWidth="1"/>
    <col min="8719" max="8960" width="9" style="658"/>
    <col min="8961" max="8961" width="7.5" style="658" customWidth="1"/>
    <col min="8962" max="8962" width="16.375" style="658" bestFit="1" customWidth="1"/>
    <col min="8963" max="8963" width="14.875" style="658" bestFit="1" customWidth="1"/>
    <col min="8964" max="8964" width="15.875" style="658" customWidth="1"/>
    <col min="8965" max="8965" width="13.375" style="658" bestFit="1" customWidth="1"/>
    <col min="8966" max="8966" width="13.375" style="658" customWidth="1"/>
    <col min="8967" max="8967" width="16" style="658" customWidth="1"/>
    <col min="8968" max="8968" width="15.25" style="658" customWidth="1"/>
    <col min="8969" max="8969" width="13.5" style="658" customWidth="1"/>
    <col min="8970" max="8970" width="14.375" style="658" customWidth="1"/>
    <col min="8971" max="8972" width="13.625" style="658" customWidth="1"/>
    <col min="8973" max="8973" width="0" style="658" hidden="1" customWidth="1"/>
    <col min="8974" max="8974" width="11.625" style="658" customWidth="1"/>
    <col min="8975" max="9216" width="9" style="658"/>
    <col min="9217" max="9217" width="7.5" style="658" customWidth="1"/>
    <col min="9218" max="9218" width="16.375" style="658" bestFit="1" customWidth="1"/>
    <col min="9219" max="9219" width="14.875" style="658" bestFit="1" customWidth="1"/>
    <col min="9220" max="9220" width="15.875" style="658" customWidth="1"/>
    <col min="9221" max="9221" width="13.375" style="658" bestFit="1" customWidth="1"/>
    <col min="9222" max="9222" width="13.375" style="658" customWidth="1"/>
    <col min="9223" max="9223" width="16" style="658" customWidth="1"/>
    <col min="9224" max="9224" width="15.25" style="658" customWidth="1"/>
    <col min="9225" max="9225" width="13.5" style="658" customWidth="1"/>
    <col min="9226" max="9226" width="14.375" style="658" customWidth="1"/>
    <col min="9227" max="9228" width="13.625" style="658" customWidth="1"/>
    <col min="9229" max="9229" width="0" style="658" hidden="1" customWidth="1"/>
    <col min="9230" max="9230" width="11.625" style="658" customWidth="1"/>
    <col min="9231" max="9472" width="9" style="658"/>
    <col min="9473" max="9473" width="7.5" style="658" customWidth="1"/>
    <col min="9474" max="9474" width="16.375" style="658" bestFit="1" customWidth="1"/>
    <col min="9475" max="9475" width="14.875" style="658" bestFit="1" customWidth="1"/>
    <col min="9476" max="9476" width="15.875" style="658" customWidth="1"/>
    <col min="9477" max="9477" width="13.375" style="658" bestFit="1" customWidth="1"/>
    <col min="9478" max="9478" width="13.375" style="658" customWidth="1"/>
    <col min="9479" max="9479" width="16" style="658" customWidth="1"/>
    <col min="9480" max="9480" width="15.25" style="658" customWidth="1"/>
    <col min="9481" max="9481" width="13.5" style="658" customWidth="1"/>
    <col min="9482" max="9482" width="14.375" style="658" customWidth="1"/>
    <col min="9483" max="9484" width="13.625" style="658" customWidth="1"/>
    <col min="9485" max="9485" width="0" style="658" hidden="1" customWidth="1"/>
    <col min="9486" max="9486" width="11.625" style="658" customWidth="1"/>
    <col min="9487" max="9728" width="9" style="658"/>
    <col min="9729" max="9729" width="7.5" style="658" customWidth="1"/>
    <col min="9730" max="9730" width="16.375" style="658" bestFit="1" customWidth="1"/>
    <col min="9731" max="9731" width="14.875" style="658" bestFit="1" customWidth="1"/>
    <col min="9732" max="9732" width="15.875" style="658" customWidth="1"/>
    <col min="9733" max="9733" width="13.375" style="658" bestFit="1" customWidth="1"/>
    <col min="9734" max="9734" width="13.375" style="658" customWidth="1"/>
    <col min="9735" max="9735" width="16" style="658" customWidth="1"/>
    <col min="9736" max="9736" width="15.25" style="658" customWidth="1"/>
    <col min="9737" max="9737" width="13.5" style="658" customWidth="1"/>
    <col min="9738" max="9738" width="14.375" style="658" customWidth="1"/>
    <col min="9739" max="9740" width="13.625" style="658" customWidth="1"/>
    <col min="9741" max="9741" width="0" style="658" hidden="1" customWidth="1"/>
    <col min="9742" max="9742" width="11.625" style="658" customWidth="1"/>
    <col min="9743" max="9984" width="9" style="658"/>
    <col min="9985" max="9985" width="7.5" style="658" customWidth="1"/>
    <col min="9986" max="9986" width="16.375" style="658" bestFit="1" customWidth="1"/>
    <col min="9987" max="9987" width="14.875" style="658" bestFit="1" customWidth="1"/>
    <col min="9988" max="9988" width="15.875" style="658" customWidth="1"/>
    <col min="9989" max="9989" width="13.375" style="658" bestFit="1" customWidth="1"/>
    <col min="9990" max="9990" width="13.375" style="658" customWidth="1"/>
    <col min="9991" max="9991" width="16" style="658" customWidth="1"/>
    <col min="9992" max="9992" width="15.25" style="658" customWidth="1"/>
    <col min="9993" max="9993" width="13.5" style="658" customWidth="1"/>
    <col min="9994" max="9994" width="14.375" style="658" customWidth="1"/>
    <col min="9995" max="9996" width="13.625" style="658" customWidth="1"/>
    <col min="9997" max="9997" width="0" style="658" hidden="1" customWidth="1"/>
    <col min="9998" max="9998" width="11.625" style="658" customWidth="1"/>
    <col min="9999" max="10240" width="9" style="658"/>
    <col min="10241" max="10241" width="7.5" style="658" customWidth="1"/>
    <col min="10242" max="10242" width="16.375" style="658" bestFit="1" customWidth="1"/>
    <col min="10243" max="10243" width="14.875" style="658" bestFit="1" customWidth="1"/>
    <col min="10244" max="10244" width="15.875" style="658" customWidth="1"/>
    <col min="10245" max="10245" width="13.375" style="658" bestFit="1" customWidth="1"/>
    <col min="10246" max="10246" width="13.375" style="658" customWidth="1"/>
    <col min="10247" max="10247" width="16" style="658" customWidth="1"/>
    <col min="10248" max="10248" width="15.25" style="658" customWidth="1"/>
    <col min="10249" max="10249" width="13.5" style="658" customWidth="1"/>
    <col min="10250" max="10250" width="14.375" style="658" customWidth="1"/>
    <col min="10251" max="10252" width="13.625" style="658" customWidth="1"/>
    <col min="10253" max="10253" width="0" style="658" hidden="1" customWidth="1"/>
    <col min="10254" max="10254" width="11.625" style="658" customWidth="1"/>
    <col min="10255" max="10496" width="9" style="658"/>
    <col min="10497" max="10497" width="7.5" style="658" customWidth="1"/>
    <col min="10498" max="10498" width="16.375" style="658" bestFit="1" customWidth="1"/>
    <col min="10499" max="10499" width="14.875" style="658" bestFit="1" customWidth="1"/>
    <col min="10500" max="10500" width="15.875" style="658" customWidth="1"/>
    <col min="10501" max="10501" width="13.375" style="658" bestFit="1" customWidth="1"/>
    <col min="10502" max="10502" width="13.375" style="658" customWidth="1"/>
    <col min="10503" max="10503" width="16" style="658" customWidth="1"/>
    <col min="10504" max="10504" width="15.25" style="658" customWidth="1"/>
    <col min="10505" max="10505" width="13.5" style="658" customWidth="1"/>
    <col min="10506" max="10506" width="14.375" style="658" customWidth="1"/>
    <col min="10507" max="10508" width="13.625" style="658" customWidth="1"/>
    <col min="10509" max="10509" width="0" style="658" hidden="1" customWidth="1"/>
    <col min="10510" max="10510" width="11.625" style="658" customWidth="1"/>
    <col min="10511" max="10752" width="9" style="658"/>
    <col min="10753" max="10753" width="7.5" style="658" customWidth="1"/>
    <col min="10754" max="10754" width="16.375" style="658" bestFit="1" customWidth="1"/>
    <col min="10755" max="10755" width="14.875" style="658" bestFit="1" customWidth="1"/>
    <col min="10756" max="10756" width="15.875" style="658" customWidth="1"/>
    <col min="10757" max="10757" width="13.375" style="658" bestFit="1" customWidth="1"/>
    <col min="10758" max="10758" width="13.375" style="658" customWidth="1"/>
    <col min="10759" max="10759" width="16" style="658" customWidth="1"/>
    <col min="10760" max="10760" width="15.25" style="658" customWidth="1"/>
    <col min="10761" max="10761" width="13.5" style="658" customWidth="1"/>
    <col min="10762" max="10762" width="14.375" style="658" customWidth="1"/>
    <col min="10763" max="10764" width="13.625" style="658" customWidth="1"/>
    <col min="10765" max="10765" width="0" style="658" hidden="1" customWidth="1"/>
    <col min="10766" max="10766" width="11.625" style="658" customWidth="1"/>
    <col min="10767" max="11008" width="9" style="658"/>
    <col min="11009" max="11009" width="7.5" style="658" customWidth="1"/>
    <col min="11010" max="11010" width="16.375" style="658" bestFit="1" customWidth="1"/>
    <col min="11011" max="11011" width="14.875" style="658" bestFit="1" customWidth="1"/>
    <col min="11012" max="11012" width="15.875" style="658" customWidth="1"/>
    <col min="11013" max="11013" width="13.375" style="658" bestFit="1" customWidth="1"/>
    <col min="11014" max="11014" width="13.375" style="658" customWidth="1"/>
    <col min="11015" max="11015" width="16" style="658" customWidth="1"/>
    <col min="11016" max="11016" width="15.25" style="658" customWidth="1"/>
    <col min="11017" max="11017" width="13.5" style="658" customWidth="1"/>
    <col min="11018" max="11018" width="14.375" style="658" customWidth="1"/>
    <col min="11019" max="11020" width="13.625" style="658" customWidth="1"/>
    <col min="11021" max="11021" width="0" style="658" hidden="1" customWidth="1"/>
    <col min="11022" max="11022" width="11.625" style="658" customWidth="1"/>
    <col min="11023" max="11264" width="9" style="658"/>
    <col min="11265" max="11265" width="7.5" style="658" customWidth="1"/>
    <col min="11266" max="11266" width="16.375" style="658" bestFit="1" customWidth="1"/>
    <col min="11267" max="11267" width="14.875" style="658" bestFit="1" customWidth="1"/>
    <col min="11268" max="11268" width="15.875" style="658" customWidth="1"/>
    <col min="11269" max="11269" width="13.375" style="658" bestFit="1" customWidth="1"/>
    <col min="11270" max="11270" width="13.375" style="658" customWidth="1"/>
    <col min="11271" max="11271" width="16" style="658" customWidth="1"/>
    <col min="11272" max="11272" width="15.25" style="658" customWidth="1"/>
    <col min="11273" max="11273" width="13.5" style="658" customWidth="1"/>
    <col min="11274" max="11274" width="14.375" style="658" customWidth="1"/>
    <col min="11275" max="11276" width="13.625" style="658" customWidth="1"/>
    <col min="11277" max="11277" width="0" style="658" hidden="1" customWidth="1"/>
    <col min="11278" max="11278" width="11.625" style="658" customWidth="1"/>
    <col min="11279" max="11520" width="9" style="658"/>
    <col min="11521" max="11521" width="7.5" style="658" customWidth="1"/>
    <col min="11522" max="11522" width="16.375" style="658" bestFit="1" customWidth="1"/>
    <col min="11523" max="11523" width="14.875" style="658" bestFit="1" customWidth="1"/>
    <col min="11524" max="11524" width="15.875" style="658" customWidth="1"/>
    <col min="11525" max="11525" width="13.375" style="658" bestFit="1" customWidth="1"/>
    <col min="11526" max="11526" width="13.375" style="658" customWidth="1"/>
    <col min="11527" max="11527" width="16" style="658" customWidth="1"/>
    <col min="11528" max="11528" width="15.25" style="658" customWidth="1"/>
    <col min="11529" max="11529" width="13.5" style="658" customWidth="1"/>
    <col min="11530" max="11530" width="14.375" style="658" customWidth="1"/>
    <col min="11531" max="11532" width="13.625" style="658" customWidth="1"/>
    <col min="11533" max="11533" width="0" style="658" hidden="1" customWidth="1"/>
    <col min="11534" max="11534" width="11.625" style="658" customWidth="1"/>
    <col min="11535" max="11776" width="9" style="658"/>
    <col min="11777" max="11777" width="7.5" style="658" customWidth="1"/>
    <col min="11778" max="11778" width="16.375" style="658" bestFit="1" customWidth="1"/>
    <col min="11779" max="11779" width="14.875" style="658" bestFit="1" customWidth="1"/>
    <col min="11780" max="11780" width="15.875" style="658" customWidth="1"/>
    <col min="11781" max="11781" width="13.375" style="658" bestFit="1" customWidth="1"/>
    <col min="11782" max="11782" width="13.375" style="658" customWidth="1"/>
    <col min="11783" max="11783" width="16" style="658" customWidth="1"/>
    <col min="11784" max="11784" width="15.25" style="658" customWidth="1"/>
    <col min="11785" max="11785" width="13.5" style="658" customWidth="1"/>
    <col min="11786" max="11786" width="14.375" style="658" customWidth="1"/>
    <col min="11787" max="11788" width="13.625" style="658" customWidth="1"/>
    <col min="11789" max="11789" width="0" style="658" hidden="1" customWidth="1"/>
    <col min="11790" max="11790" width="11.625" style="658" customWidth="1"/>
    <col min="11791" max="12032" width="9" style="658"/>
    <col min="12033" max="12033" width="7.5" style="658" customWidth="1"/>
    <col min="12034" max="12034" width="16.375" style="658" bestFit="1" customWidth="1"/>
    <col min="12035" max="12035" width="14.875" style="658" bestFit="1" customWidth="1"/>
    <col min="12036" max="12036" width="15.875" style="658" customWidth="1"/>
    <col min="12037" max="12037" width="13.375" style="658" bestFit="1" customWidth="1"/>
    <col min="12038" max="12038" width="13.375" style="658" customWidth="1"/>
    <col min="12039" max="12039" width="16" style="658" customWidth="1"/>
    <col min="12040" max="12040" width="15.25" style="658" customWidth="1"/>
    <col min="12041" max="12041" width="13.5" style="658" customWidth="1"/>
    <col min="12042" max="12042" width="14.375" style="658" customWidth="1"/>
    <col min="12043" max="12044" width="13.625" style="658" customWidth="1"/>
    <col min="12045" max="12045" width="0" style="658" hidden="1" customWidth="1"/>
    <col min="12046" max="12046" width="11.625" style="658" customWidth="1"/>
    <col min="12047" max="12288" width="9" style="658"/>
    <col min="12289" max="12289" width="7.5" style="658" customWidth="1"/>
    <col min="12290" max="12290" width="16.375" style="658" bestFit="1" customWidth="1"/>
    <col min="12291" max="12291" width="14.875" style="658" bestFit="1" customWidth="1"/>
    <col min="12292" max="12292" width="15.875" style="658" customWidth="1"/>
    <col min="12293" max="12293" width="13.375" style="658" bestFit="1" customWidth="1"/>
    <col min="12294" max="12294" width="13.375" style="658" customWidth="1"/>
    <col min="12295" max="12295" width="16" style="658" customWidth="1"/>
    <col min="12296" max="12296" width="15.25" style="658" customWidth="1"/>
    <col min="12297" max="12297" width="13.5" style="658" customWidth="1"/>
    <col min="12298" max="12298" width="14.375" style="658" customWidth="1"/>
    <col min="12299" max="12300" width="13.625" style="658" customWidth="1"/>
    <col min="12301" max="12301" width="0" style="658" hidden="1" customWidth="1"/>
    <col min="12302" max="12302" width="11.625" style="658" customWidth="1"/>
    <col min="12303" max="12544" width="9" style="658"/>
    <col min="12545" max="12545" width="7.5" style="658" customWidth="1"/>
    <col min="12546" max="12546" width="16.375" style="658" bestFit="1" customWidth="1"/>
    <col min="12547" max="12547" width="14.875" style="658" bestFit="1" customWidth="1"/>
    <col min="12548" max="12548" width="15.875" style="658" customWidth="1"/>
    <col min="12549" max="12549" width="13.375" style="658" bestFit="1" customWidth="1"/>
    <col min="12550" max="12550" width="13.375" style="658" customWidth="1"/>
    <col min="12551" max="12551" width="16" style="658" customWidth="1"/>
    <col min="12552" max="12552" width="15.25" style="658" customWidth="1"/>
    <col min="12553" max="12553" width="13.5" style="658" customWidth="1"/>
    <col min="12554" max="12554" width="14.375" style="658" customWidth="1"/>
    <col min="12555" max="12556" width="13.625" style="658" customWidth="1"/>
    <col min="12557" max="12557" width="0" style="658" hidden="1" customWidth="1"/>
    <col min="12558" max="12558" width="11.625" style="658" customWidth="1"/>
    <col min="12559" max="12800" width="9" style="658"/>
    <col min="12801" max="12801" width="7.5" style="658" customWidth="1"/>
    <col min="12802" max="12802" width="16.375" style="658" bestFit="1" customWidth="1"/>
    <col min="12803" max="12803" width="14.875" style="658" bestFit="1" customWidth="1"/>
    <col min="12804" max="12804" width="15.875" style="658" customWidth="1"/>
    <col min="12805" max="12805" width="13.375" style="658" bestFit="1" customWidth="1"/>
    <col min="12806" max="12806" width="13.375" style="658" customWidth="1"/>
    <col min="12807" max="12807" width="16" style="658" customWidth="1"/>
    <col min="12808" max="12808" width="15.25" style="658" customWidth="1"/>
    <col min="12809" max="12809" width="13.5" style="658" customWidth="1"/>
    <col min="12810" max="12810" width="14.375" style="658" customWidth="1"/>
    <col min="12811" max="12812" width="13.625" style="658" customWidth="1"/>
    <col min="12813" max="12813" width="0" style="658" hidden="1" customWidth="1"/>
    <col min="12814" max="12814" width="11.625" style="658" customWidth="1"/>
    <col min="12815" max="13056" width="9" style="658"/>
    <col min="13057" max="13057" width="7.5" style="658" customWidth="1"/>
    <col min="13058" max="13058" width="16.375" style="658" bestFit="1" customWidth="1"/>
    <col min="13059" max="13059" width="14.875" style="658" bestFit="1" customWidth="1"/>
    <col min="13060" max="13060" width="15.875" style="658" customWidth="1"/>
    <col min="13061" max="13061" width="13.375" style="658" bestFit="1" customWidth="1"/>
    <col min="13062" max="13062" width="13.375" style="658" customWidth="1"/>
    <col min="13063" max="13063" width="16" style="658" customWidth="1"/>
    <col min="13064" max="13064" width="15.25" style="658" customWidth="1"/>
    <col min="13065" max="13065" width="13.5" style="658" customWidth="1"/>
    <col min="13066" max="13066" width="14.375" style="658" customWidth="1"/>
    <col min="13067" max="13068" width="13.625" style="658" customWidth="1"/>
    <col min="13069" max="13069" width="0" style="658" hidden="1" customWidth="1"/>
    <col min="13070" max="13070" width="11.625" style="658" customWidth="1"/>
    <col min="13071" max="13312" width="9" style="658"/>
    <col min="13313" max="13313" width="7.5" style="658" customWidth="1"/>
    <col min="13314" max="13314" width="16.375" style="658" bestFit="1" customWidth="1"/>
    <col min="13315" max="13315" width="14.875" style="658" bestFit="1" customWidth="1"/>
    <col min="13316" max="13316" width="15.875" style="658" customWidth="1"/>
    <col min="13317" max="13317" width="13.375" style="658" bestFit="1" customWidth="1"/>
    <col min="13318" max="13318" width="13.375" style="658" customWidth="1"/>
    <col min="13319" max="13319" width="16" style="658" customWidth="1"/>
    <col min="13320" max="13320" width="15.25" style="658" customWidth="1"/>
    <col min="13321" max="13321" width="13.5" style="658" customWidth="1"/>
    <col min="13322" max="13322" width="14.375" style="658" customWidth="1"/>
    <col min="13323" max="13324" width="13.625" style="658" customWidth="1"/>
    <col min="13325" max="13325" width="0" style="658" hidden="1" customWidth="1"/>
    <col min="13326" max="13326" width="11.625" style="658" customWidth="1"/>
    <col min="13327" max="13568" width="9" style="658"/>
    <col min="13569" max="13569" width="7.5" style="658" customWidth="1"/>
    <col min="13570" max="13570" width="16.375" style="658" bestFit="1" customWidth="1"/>
    <col min="13571" max="13571" width="14.875" style="658" bestFit="1" customWidth="1"/>
    <col min="13572" max="13572" width="15.875" style="658" customWidth="1"/>
    <col min="13573" max="13573" width="13.375" style="658" bestFit="1" customWidth="1"/>
    <col min="13574" max="13574" width="13.375" style="658" customWidth="1"/>
    <col min="13575" max="13575" width="16" style="658" customWidth="1"/>
    <col min="13576" max="13576" width="15.25" style="658" customWidth="1"/>
    <col min="13577" max="13577" width="13.5" style="658" customWidth="1"/>
    <col min="13578" max="13578" width="14.375" style="658" customWidth="1"/>
    <col min="13579" max="13580" width="13.625" style="658" customWidth="1"/>
    <col min="13581" max="13581" width="0" style="658" hidden="1" customWidth="1"/>
    <col min="13582" max="13582" width="11.625" style="658" customWidth="1"/>
    <col min="13583" max="13824" width="9" style="658"/>
    <col min="13825" max="13825" width="7.5" style="658" customWidth="1"/>
    <col min="13826" max="13826" width="16.375" style="658" bestFit="1" customWidth="1"/>
    <col min="13827" max="13827" width="14.875" style="658" bestFit="1" customWidth="1"/>
    <col min="13828" max="13828" width="15.875" style="658" customWidth="1"/>
    <col min="13829" max="13829" width="13.375" style="658" bestFit="1" customWidth="1"/>
    <col min="13830" max="13830" width="13.375" style="658" customWidth="1"/>
    <col min="13831" max="13831" width="16" style="658" customWidth="1"/>
    <col min="13832" max="13832" width="15.25" style="658" customWidth="1"/>
    <col min="13833" max="13833" width="13.5" style="658" customWidth="1"/>
    <col min="13834" max="13834" width="14.375" style="658" customWidth="1"/>
    <col min="13835" max="13836" width="13.625" style="658" customWidth="1"/>
    <col min="13837" max="13837" width="0" style="658" hidden="1" customWidth="1"/>
    <col min="13838" max="13838" width="11.625" style="658" customWidth="1"/>
    <col min="13839" max="14080" width="9" style="658"/>
    <col min="14081" max="14081" width="7.5" style="658" customWidth="1"/>
    <col min="14082" max="14082" width="16.375" style="658" bestFit="1" customWidth="1"/>
    <col min="14083" max="14083" width="14.875" style="658" bestFit="1" customWidth="1"/>
    <col min="14084" max="14084" width="15.875" style="658" customWidth="1"/>
    <col min="14085" max="14085" width="13.375" style="658" bestFit="1" customWidth="1"/>
    <col min="14086" max="14086" width="13.375" style="658" customWidth="1"/>
    <col min="14087" max="14087" width="16" style="658" customWidth="1"/>
    <col min="14088" max="14088" width="15.25" style="658" customWidth="1"/>
    <col min="14089" max="14089" width="13.5" style="658" customWidth="1"/>
    <col min="14090" max="14090" width="14.375" style="658" customWidth="1"/>
    <col min="14091" max="14092" width="13.625" style="658" customWidth="1"/>
    <col min="14093" max="14093" width="0" style="658" hidden="1" customWidth="1"/>
    <col min="14094" max="14094" width="11.625" style="658" customWidth="1"/>
    <col min="14095" max="14336" width="9" style="658"/>
    <col min="14337" max="14337" width="7.5" style="658" customWidth="1"/>
    <col min="14338" max="14338" width="16.375" style="658" bestFit="1" customWidth="1"/>
    <col min="14339" max="14339" width="14.875" style="658" bestFit="1" customWidth="1"/>
    <col min="14340" max="14340" width="15.875" style="658" customWidth="1"/>
    <col min="14341" max="14341" width="13.375" style="658" bestFit="1" customWidth="1"/>
    <col min="14342" max="14342" width="13.375" style="658" customWidth="1"/>
    <col min="14343" max="14343" width="16" style="658" customWidth="1"/>
    <col min="14344" max="14344" width="15.25" style="658" customWidth="1"/>
    <col min="14345" max="14345" width="13.5" style="658" customWidth="1"/>
    <col min="14346" max="14346" width="14.375" style="658" customWidth="1"/>
    <col min="14347" max="14348" width="13.625" style="658" customWidth="1"/>
    <col min="14349" max="14349" width="0" style="658" hidden="1" customWidth="1"/>
    <col min="14350" max="14350" width="11.625" style="658" customWidth="1"/>
    <col min="14351" max="14592" width="9" style="658"/>
    <col min="14593" max="14593" width="7.5" style="658" customWidth="1"/>
    <col min="14594" max="14594" width="16.375" style="658" bestFit="1" customWidth="1"/>
    <col min="14595" max="14595" width="14.875" style="658" bestFit="1" customWidth="1"/>
    <col min="14596" max="14596" width="15.875" style="658" customWidth="1"/>
    <col min="14597" max="14597" width="13.375" style="658" bestFit="1" customWidth="1"/>
    <col min="14598" max="14598" width="13.375" style="658" customWidth="1"/>
    <col min="14599" max="14599" width="16" style="658" customWidth="1"/>
    <col min="14600" max="14600" width="15.25" style="658" customWidth="1"/>
    <col min="14601" max="14601" width="13.5" style="658" customWidth="1"/>
    <col min="14602" max="14602" width="14.375" style="658" customWidth="1"/>
    <col min="14603" max="14604" width="13.625" style="658" customWidth="1"/>
    <col min="14605" max="14605" width="0" style="658" hidden="1" customWidth="1"/>
    <col min="14606" max="14606" width="11.625" style="658" customWidth="1"/>
    <col min="14607" max="14848" width="9" style="658"/>
    <col min="14849" max="14849" width="7.5" style="658" customWidth="1"/>
    <col min="14850" max="14850" width="16.375" style="658" bestFit="1" customWidth="1"/>
    <col min="14851" max="14851" width="14.875" style="658" bestFit="1" customWidth="1"/>
    <col min="14852" max="14852" width="15.875" style="658" customWidth="1"/>
    <col min="14853" max="14853" width="13.375" style="658" bestFit="1" customWidth="1"/>
    <col min="14854" max="14854" width="13.375" style="658" customWidth="1"/>
    <col min="14855" max="14855" width="16" style="658" customWidth="1"/>
    <col min="14856" max="14856" width="15.25" style="658" customWidth="1"/>
    <col min="14857" max="14857" width="13.5" style="658" customWidth="1"/>
    <col min="14858" max="14858" width="14.375" style="658" customWidth="1"/>
    <col min="14859" max="14860" width="13.625" style="658" customWidth="1"/>
    <col min="14861" max="14861" width="0" style="658" hidden="1" customWidth="1"/>
    <col min="14862" max="14862" width="11.625" style="658" customWidth="1"/>
    <col min="14863" max="15104" width="9" style="658"/>
    <col min="15105" max="15105" width="7.5" style="658" customWidth="1"/>
    <col min="15106" max="15106" width="16.375" style="658" bestFit="1" customWidth="1"/>
    <col min="15107" max="15107" width="14.875" style="658" bestFit="1" customWidth="1"/>
    <col min="15108" max="15108" width="15.875" style="658" customWidth="1"/>
    <col min="15109" max="15109" width="13.375" style="658" bestFit="1" customWidth="1"/>
    <col min="15110" max="15110" width="13.375" style="658" customWidth="1"/>
    <col min="15111" max="15111" width="16" style="658" customWidth="1"/>
    <col min="15112" max="15112" width="15.25" style="658" customWidth="1"/>
    <col min="15113" max="15113" width="13.5" style="658" customWidth="1"/>
    <col min="15114" max="15114" width="14.375" style="658" customWidth="1"/>
    <col min="15115" max="15116" width="13.625" style="658" customWidth="1"/>
    <col min="15117" max="15117" width="0" style="658" hidden="1" customWidth="1"/>
    <col min="15118" max="15118" width="11.625" style="658" customWidth="1"/>
    <col min="15119" max="15360" width="9" style="658"/>
    <col min="15361" max="15361" width="7.5" style="658" customWidth="1"/>
    <col min="15362" max="15362" width="16.375" style="658" bestFit="1" customWidth="1"/>
    <col min="15363" max="15363" width="14.875" style="658" bestFit="1" customWidth="1"/>
    <col min="15364" max="15364" width="15.875" style="658" customWidth="1"/>
    <col min="15365" max="15365" width="13.375" style="658" bestFit="1" customWidth="1"/>
    <col min="15366" max="15366" width="13.375" style="658" customWidth="1"/>
    <col min="15367" max="15367" width="16" style="658" customWidth="1"/>
    <col min="15368" max="15368" width="15.25" style="658" customWidth="1"/>
    <col min="15369" max="15369" width="13.5" style="658" customWidth="1"/>
    <col min="15370" max="15370" width="14.375" style="658" customWidth="1"/>
    <col min="15371" max="15372" width="13.625" style="658" customWidth="1"/>
    <col min="15373" max="15373" width="0" style="658" hidden="1" customWidth="1"/>
    <col min="15374" max="15374" width="11.625" style="658" customWidth="1"/>
    <col min="15375" max="15616" width="9" style="658"/>
    <col min="15617" max="15617" width="7.5" style="658" customWidth="1"/>
    <col min="15618" max="15618" width="16.375" style="658" bestFit="1" customWidth="1"/>
    <col min="15619" max="15619" width="14.875" style="658" bestFit="1" customWidth="1"/>
    <col min="15620" max="15620" width="15.875" style="658" customWidth="1"/>
    <col min="15621" max="15621" width="13.375" style="658" bestFit="1" customWidth="1"/>
    <col min="15622" max="15622" width="13.375" style="658" customWidth="1"/>
    <col min="15623" max="15623" width="16" style="658" customWidth="1"/>
    <col min="15624" max="15624" width="15.25" style="658" customWidth="1"/>
    <col min="15625" max="15625" width="13.5" style="658" customWidth="1"/>
    <col min="15626" max="15626" width="14.375" style="658" customWidth="1"/>
    <col min="15627" max="15628" width="13.625" style="658" customWidth="1"/>
    <col min="15629" max="15629" width="0" style="658" hidden="1" customWidth="1"/>
    <col min="15630" max="15630" width="11.625" style="658" customWidth="1"/>
    <col min="15631" max="15872" width="9" style="658"/>
    <col min="15873" max="15873" width="7.5" style="658" customWidth="1"/>
    <col min="15874" max="15874" width="16.375" style="658" bestFit="1" customWidth="1"/>
    <col min="15875" max="15875" width="14.875" style="658" bestFit="1" customWidth="1"/>
    <col min="15876" max="15876" width="15.875" style="658" customWidth="1"/>
    <col min="15877" max="15877" width="13.375" style="658" bestFit="1" customWidth="1"/>
    <col min="15878" max="15878" width="13.375" style="658" customWidth="1"/>
    <col min="15879" max="15879" width="16" style="658" customWidth="1"/>
    <col min="15880" max="15880" width="15.25" style="658" customWidth="1"/>
    <col min="15881" max="15881" width="13.5" style="658" customWidth="1"/>
    <col min="15882" max="15882" width="14.375" style="658" customWidth="1"/>
    <col min="15883" max="15884" width="13.625" style="658" customWidth="1"/>
    <col min="15885" max="15885" width="0" style="658" hidden="1" customWidth="1"/>
    <col min="15886" max="15886" width="11.625" style="658" customWidth="1"/>
    <col min="15887" max="16128" width="9" style="658"/>
    <col min="16129" max="16129" width="7.5" style="658" customWidth="1"/>
    <col min="16130" max="16130" width="16.375" style="658" bestFit="1" customWidth="1"/>
    <col min="16131" max="16131" width="14.875" style="658" bestFit="1" customWidth="1"/>
    <col min="16132" max="16132" width="15.875" style="658" customWidth="1"/>
    <col min="16133" max="16133" width="13.375" style="658" bestFit="1" customWidth="1"/>
    <col min="16134" max="16134" width="13.375" style="658" customWidth="1"/>
    <col min="16135" max="16135" width="16" style="658" customWidth="1"/>
    <col min="16136" max="16136" width="15.25" style="658" customWidth="1"/>
    <col min="16137" max="16137" width="13.5" style="658" customWidth="1"/>
    <col min="16138" max="16138" width="14.375" style="658" customWidth="1"/>
    <col min="16139" max="16140" width="13.625" style="658" customWidth="1"/>
    <col min="16141" max="16141" width="0" style="658" hidden="1" customWidth="1"/>
    <col min="16142" max="16142" width="11.625" style="658" customWidth="1"/>
    <col min="16143" max="16384" width="9" style="658"/>
  </cols>
  <sheetData>
    <row r="2" spans="2:15" ht="20.25">
      <c r="B2" s="1266" t="s">
        <v>568</v>
      </c>
      <c r="C2" s="1266"/>
      <c r="D2" s="1266"/>
      <c r="E2" s="1266"/>
      <c r="F2" s="1266"/>
      <c r="G2" s="1266"/>
      <c r="H2" s="1266"/>
      <c r="I2" s="1266"/>
      <c r="J2" s="1266"/>
      <c r="K2" s="698"/>
      <c r="L2" s="698"/>
      <c r="M2" s="698"/>
      <c r="N2" s="698"/>
    </row>
    <row r="3" spans="2:15">
      <c r="B3" s="1267" t="s">
        <v>529</v>
      </c>
      <c r="C3" s="1267"/>
      <c r="D3" s="1267"/>
      <c r="E3" s="1267"/>
      <c r="F3" s="1267"/>
      <c r="G3" s="1267"/>
      <c r="H3" s="1267"/>
      <c r="I3" s="1267"/>
      <c r="J3" s="1267"/>
      <c r="K3" s="697"/>
      <c r="L3" s="697"/>
      <c r="M3" s="697"/>
      <c r="N3" s="697"/>
    </row>
    <row r="4" spans="2:15">
      <c r="B4" s="1267" t="s">
        <v>637</v>
      </c>
      <c r="C4" s="1267"/>
      <c r="D4" s="1267"/>
      <c r="E4" s="1267"/>
      <c r="F4" s="1267"/>
      <c r="G4" s="1267"/>
      <c r="H4" s="1267"/>
      <c r="I4" s="1267"/>
      <c r="J4" s="1267"/>
      <c r="K4" s="697"/>
      <c r="L4" s="697"/>
      <c r="M4" s="697"/>
      <c r="N4" s="697"/>
    </row>
    <row r="5" spans="2:15" ht="16.5" thickBot="1">
      <c r="G5" s="659"/>
      <c r="H5" s="659"/>
      <c r="J5" s="659"/>
      <c r="K5" s="659"/>
      <c r="L5" s="659"/>
      <c r="M5" s="659"/>
    </row>
    <row r="6" spans="2:15" ht="16.5" thickBot="1">
      <c r="B6" s="1268" t="s">
        <v>31</v>
      </c>
      <c r="C6" s="1270" t="s">
        <v>73</v>
      </c>
      <c r="D6" s="1271"/>
      <c r="E6" s="1271"/>
      <c r="F6" s="1271"/>
      <c r="G6" s="1271"/>
      <c r="H6" s="1271"/>
      <c r="I6" s="1271"/>
      <c r="J6" s="1268" t="s">
        <v>732</v>
      </c>
      <c r="K6" s="659"/>
      <c r="L6" s="659"/>
      <c r="M6" s="659"/>
      <c r="N6" s="696"/>
    </row>
    <row r="7" spans="2:15" ht="48" thickBot="1">
      <c r="B7" s="1269"/>
      <c r="C7" s="695" t="s">
        <v>731</v>
      </c>
      <c r="D7" s="694" t="s">
        <v>528</v>
      </c>
      <c r="E7" s="694" t="s">
        <v>527</v>
      </c>
      <c r="F7" s="694" t="s">
        <v>36</v>
      </c>
      <c r="G7" s="694" t="s">
        <v>526</v>
      </c>
      <c r="H7" s="694" t="s">
        <v>525</v>
      </c>
      <c r="I7" s="693" t="s">
        <v>524</v>
      </c>
      <c r="J7" s="1269"/>
      <c r="K7" s="659"/>
      <c r="L7" s="659"/>
      <c r="M7" s="659"/>
    </row>
    <row r="8" spans="2:15">
      <c r="B8" s="684" t="s">
        <v>569</v>
      </c>
      <c r="C8" s="692">
        <v>38659</v>
      </c>
      <c r="D8" s="691"/>
      <c r="E8" s="688"/>
      <c r="F8" s="1049">
        <v>0.15</v>
      </c>
      <c r="G8" s="690">
        <f>+D8-E8</f>
        <v>0</v>
      </c>
      <c r="H8" s="689">
        <f t="shared" ref="H8:H13" si="0">+C8+G8</f>
        <v>38659</v>
      </c>
      <c r="I8" s="677">
        <f t="shared" ref="I8:I13" si="1">+H8*F8</f>
        <v>5798.8499999999995</v>
      </c>
      <c r="J8" s="687">
        <f t="shared" ref="J8:J13" si="2">+H8-I8</f>
        <v>32860.15</v>
      </c>
      <c r="K8" s="659"/>
      <c r="L8" s="659"/>
      <c r="M8" s="659"/>
    </row>
    <row r="9" spans="2:15">
      <c r="B9" s="684" t="s">
        <v>523</v>
      </c>
      <c r="C9" s="683">
        <v>38423</v>
      </c>
      <c r="D9" s="686">
        <f>FAS!D12</f>
        <v>0</v>
      </c>
      <c r="E9" s="682">
        <f>D9*0.25</f>
        <v>0</v>
      </c>
      <c r="F9" s="1049">
        <v>0.3</v>
      </c>
      <c r="G9" s="677">
        <f>+D9-E9</f>
        <v>0</v>
      </c>
      <c r="H9" s="677">
        <f t="shared" si="0"/>
        <v>38423</v>
      </c>
      <c r="I9" s="677">
        <f t="shared" si="1"/>
        <v>11526.9</v>
      </c>
      <c r="J9" s="676">
        <f t="shared" si="2"/>
        <v>26896.1</v>
      </c>
      <c r="K9" s="659"/>
      <c r="L9" s="659"/>
      <c r="M9" s="659"/>
    </row>
    <row r="10" spans="2:15">
      <c r="B10" s="684" t="s">
        <v>522</v>
      </c>
      <c r="C10" s="683">
        <v>26880</v>
      </c>
      <c r="D10" s="677">
        <f>FAS!D13</f>
        <v>77650</v>
      </c>
      <c r="E10" s="682">
        <v>0</v>
      </c>
      <c r="F10" s="1049">
        <v>0.15</v>
      </c>
      <c r="G10" s="677">
        <f>+D10-E10</f>
        <v>77650</v>
      </c>
      <c r="H10" s="677">
        <f t="shared" si="0"/>
        <v>104530</v>
      </c>
      <c r="I10" s="677">
        <f t="shared" si="1"/>
        <v>15679.5</v>
      </c>
      <c r="J10" s="676">
        <f t="shared" si="2"/>
        <v>88850.5</v>
      </c>
      <c r="K10" s="659" t="s">
        <v>517</v>
      </c>
      <c r="L10" s="659"/>
      <c r="M10" s="659"/>
    </row>
    <row r="11" spans="2:15">
      <c r="B11" s="684" t="s">
        <v>521</v>
      </c>
      <c r="C11" s="683">
        <v>21862</v>
      </c>
      <c r="D11" s="677">
        <f>FAS!D14</f>
        <v>67153</v>
      </c>
      <c r="E11" s="682">
        <f>D11*0.25</f>
        <v>16788.25</v>
      </c>
      <c r="F11" s="1049">
        <v>0.15</v>
      </c>
      <c r="G11" s="677">
        <f>+D11-E11</f>
        <v>50364.75</v>
      </c>
      <c r="H11" s="677">
        <f t="shared" si="0"/>
        <v>72226.75</v>
      </c>
      <c r="I11" s="677">
        <f t="shared" si="1"/>
        <v>10834.012499999999</v>
      </c>
      <c r="J11" s="676">
        <f t="shared" si="2"/>
        <v>61392.737500000003</v>
      </c>
      <c r="K11" s="659" t="s">
        <v>520</v>
      </c>
      <c r="L11" s="685" t="s">
        <v>519</v>
      </c>
      <c r="M11" s="659"/>
    </row>
    <row r="12" spans="2:15">
      <c r="B12" s="684"/>
      <c r="C12" s="683"/>
      <c r="D12" s="677"/>
      <c r="E12" s="682">
        <v>0</v>
      </c>
      <c r="F12" s="678"/>
      <c r="G12" s="677">
        <f>+D12-E12</f>
        <v>0</v>
      </c>
      <c r="H12" s="677">
        <f t="shared" si="0"/>
        <v>0</v>
      </c>
      <c r="I12" s="677">
        <f t="shared" si="1"/>
        <v>0</v>
      </c>
      <c r="J12" s="676">
        <f t="shared" si="2"/>
        <v>0</v>
      </c>
      <c r="K12" s="659" t="s">
        <v>517</v>
      </c>
    </row>
    <row r="13" spans="2:15" ht="16.5" thickBot="1">
      <c r="B13" s="681"/>
      <c r="C13" s="680"/>
      <c r="D13" s="677"/>
      <c r="E13" s="679"/>
      <c r="F13" s="678"/>
      <c r="G13" s="677"/>
      <c r="H13" s="677">
        <f t="shared" si="0"/>
        <v>0</v>
      </c>
      <c r="I13" s="677">
        <f t="shared" si="1"/>
        <v>0</v>
      </c>
      <c r="J13" s="676">
        <f t="shared" si="2"/>
        <v>0</v>
      </c>
    </row>
    <row r="14" spans="2:15" ht="16.5" thickBot="1">
      <c r="B14" s="675"/>
      <c r="C14" s="1050">
        <f>SUM(C8:C13)</f>
        <v>125824</v>
      </c>
      <c r="D14" s="1050">
        <f>SUM(D9:D13)</f>
        <v>144803</v>
      </c>
      <c r="E14" s="1050">
        <f>SUM(E9:E13)</f>
        <v>16788.25</v>
      </c>
      <c r="F14" s="1050"/>
      <c r="G14" s="1050">
        <f>SUM(G8:G13)</f>
        <v>128014.75</v>
      </c>
      <c r="H14" s="1050">
        <f>SUM(H8:H13)</f>
        <v>253838.75</v>
      </c>
      <c r="I14" s="1050">
        <f>SUM(I8:I13)</f>
        <v>43839.262499999997</v>
      </c>
      <c r="J14" s="1050">
        <f>SUM(J8:J13)</f>
        <v>209999.48749999999</v>
      </c>
    </row>
    <row r="15" spans="2:15" ht="16.5" thickTop="1">
      <c r="B15" s="668"/>
      <c r="C15" s="667"/>
      <c r="D15" s="667"/>
      <c r="E15" s="667"/>
      <c r="F15" s="667"/>
      <c r="G15" s="667"/>
      <c r="H15" s="667"/>
      <c r="I15" s="667"/>
      <c r="J15" s="667"/>
      <c r="K15" s="658">
        <v>2422401</v>
      </c>
      <c r="L15" s="658">
        <v>-1762661</v>
      </c>
      <c r="O15" s="658">
        <f>K15+L15</f>
        <v>659740</v>
      </c>
    </row>
    <row r="16" spans="2:15">
      <c r="B16" s="668"/>
      <c r="C16" s="667"/>
      <c r="D16" s="667"/>
      <c r="E16" s="667"/>
      <c r="F16" s="667"/>
      <c r="G16" s="667"/>
      <c r="H16" s="667"/>
      <c r="I16" s="667"/>
      <c r="J16" s="667"/>
      <c r="K16" s="658">
        <v>4167710</v>
      </c>
      <c r="L16" s="658">
        <v>-135079</v>
      </c>
      <c r="O16" s="658">
        <f>K16+L16</f>
        <v>4032631</v>
      </c>
    </row>
    <row r="17" spans="2:15" ht="31.5">
      <c r="B17" s="674" t="s">
        <v>516</v>
      </c>
      <c r="C17" s="673" t="s">
        <v>515</v>
      </c>
      <c r="D17" s="673" t="s">
        <v>514</v>
      </c>
      <c r="E17" s="673" t="s">
        <v>513</v>
      </c>
      <c r="F17" s="673" t="s">
        <v>512</v>
      </c>
      <c r="H17" s="667"/>
      <c r="I17" s="658"/>
      <c r="J17" s="667"/>
      <c r="K17" s="658">
        <v>1646805</v>
      </c>
      <c r="L17" s="658">
        <v>-476663</v>
      </c>
      <c r="O17" s="658">
        <f>K17+L17</f>
        <v>1170142</v>
      </c>
    </row>
    <row r="18" spans="2:15" ht="17.25">
      <c r="B18" s="672" t="s">
        <v>511</v>
      </c>
      <c r="C18" s="671">
        <v>0</v>
      </c>
      <c r="D18" s="671">
        <v>0</v>
      </c>
      <c r="E18" s="671">
        <v>0</v>
      </c>
      <c r="F18" s="670">
        <f>+C18-E18</f>
        <v>0</v>
      </c>
      <c r="H18" s="667"/>
      <c r="I18" s="667"/>
      <c r="J18" s="667"/>
      <c r="K18" s="658">
        <v>6474383</v>
      </c>
      <c r="L18" s="658">
        <v>-1975322</v>
      </c>
      <c r="O18" s="658">
        <f>K18+L18</f>
        <v>4499061</v>
      </c>
    </row>
    <row r="19" spans="2:15" ht="17.25">
      <c r="B19" s="669"/>
      <c r="C19" s="667"/>
      <c r="D19" s="667"/>
      <c r="E19" s="667"/>
      <c r="F19" s="667"/>
      <c r="G19" s="667"/>
      <c r="H19" s="667"/>
      <c r="I19" s="667"/>
      <c r="J19" s="667"/>
      <c r="K19" s="658">
        <v>1824946</v>
      </c>
      <c r="L19" s="658">
        <v>-569291</v>
      </c>
      <c r="O19" s="658">
        <f>K19+L19</f>
        <v>1255655</v>
      </c>
    </row>
    <row r="20" spans="2:15">
      <c r="B20" s="668"/>
      <c r="C20" s="667"/>
      <c r="D20" s="667"/>
      <c r="E20" s="667"/>
      <c r="F20" s="667"/>
      <c r="G20" s="667"/>
      <c r="H20" s="667"/>
      <c r="I20" s="667"/>
      <c r="J20" s="667"/>
    </row>
    <row r="21" spans="2:15">
      <c r="B21" s="668"/>
      <c r="C21" s="667"/>
      <c r="D21" s="667"/>
      <c r="E21" s="667"/>
      <c r="F21" s="667"/>
      <c r="G21" s="667"/>
      <c r="H21" s="667"/>
      <c r="I21" s="667"/>
      <c r="J21" s="667"/>
    </row>
    <row r="22" spans="2:15">
      <c r="B22" s="661"/>
      <c r="C22" s="661" t="s">
        <v>510</v>
      </c>
      <c r="D22" s="665"/>
      <c r="E22" s="666">
        <f>+E14</f>
        <v>16788.25</v>
      </c>
      <c r="F22" s="665"/>
      <c r="G22" s="661"/>
      <c r="H22" s="661"/>
      <c r="I22" s="661"/>
      <c r="J22" s="661"/>
    </row>
    <row r="23" spans="2:15">
      <c r="B23" s="661"/>
      <c r="C23" s="661" t="s">
        <v>5</v>
      </c>
      <c r="D23" s="661"/>
      <c r="E23" s="666">
        <f>+I14</f>
        <v>43839.262499999997</v>
      </c>
      <c r="F23" s="665"/>
      <c r="G23" s="661"/>
      <c r="H23" s="661"/>
      <c r="I23" s="661"/>
      <c r="J23" s="661"/>
    </row>
    <row r="24" spans="2:15">
      <c r="B24" s="661"/>
      <c r="C24" s="661"/>
      <c r="D24" s="661"/>
      <c r="E24" s="665"/>
      <c r="F24" s="665"/>
      <c r="G24" s="661"/>
      <c r="H24" s="661"/>
      <c r="I24" s="661"/>
      <c r="J24" s="661"/>
    </row>
    <row r="25" spans="2:15">
      <c r="B25" s="661"/>
      <c r="C25" s="661" t="s">
        <v>509</v>
      </c>
      <c r="D25" s="661"/>
      <c r="E25" s="666"/>
      <c r="F25" s="665"/>
      <c r="G25" s="661"/>
      <c r="H25" s="661"/>
      <c r="I25" s="661"/>
      <c r="J25" s="661"/>
    </row>
    <row r="26" spans="2:15" ht="16.5" thickBot="1">
      <c r="B26" s="661"/>
      <c r="C26" s="664"/>
      <c r="D26" s="661"/>
      <c r="E26" s="663">
        <f>SUM(E22:E25)</f>
        <v>60627.512499999997</v>
      </c>
      <c r="F26" s="662"/>
      <c r="G26" s="661"/>
      <c r="H26" s="661"/>
      <c r="I26" s="661"/>
      <c r="J26" s="661"/>
    </row>
    <row r="27" spans="2:15" ht="16.5" thickTop="1"/>
    <row r="30" spans="2:15">
      <c r="D30" s="658" t="s">
        <v>508</v>
      </c>
      <c r="E30" s="658" t="s">
        <v>507</v>
      </c>
    </row>
    <row r="31" spans="2:15">
      <c r="D31" s="658">
        <v>5281500</v>
      </c>
      <c r="E31" s="658">
        <v>2500000</v>
      </c>
      <c r="F31" s="658">
        <f>D31-E31</f>
        <v>2781500</v>
      </c>
    </row>
    <row r="32" spans="2:15">
      <c r="D32" s="658">
        <v>2637000</v>
      </c>
      <c r="E32" s="658">
        <v>2500000</v>
      </c>
      <c r="F32" s="658">
        <f>D32-E32</f>
        <v>137000</v>
      </c>
    </row>
    <row r="33" spans="4:6">
      <c r="D33" s="658">
        <v>5281500</v>
      </c>
      <c r="E33" s="658">
        <v>2500000</v>
      </c>
      <c r="F33" s="658">
        <f>D33-E33</f>
        <v>2781500</v>
      </c>
    </row>
    <row r="34" spans="4:6">
      <c r="D34" s="660">
        <f>SUM(D31:D33)</f>
        <v>13200000</v>
      </c>
      <c r="E34" s="660">
        <f>SUM(E31:E33)</f>
        <v>7500000</v>
      </c>
      <c r="F34" s="660">
        <f>SUM(F31:F33)</f>
        <v>5700000</v>
      </c>
    </row>
  </sheetData>
  <mergeCells count="6">
    <mergeCell ref="B2:J2"/>
    <mergeCell ref="B3:J3"/>
    <mergeCell ref="B4:J4"/>
    <mergeCell ref="B6:B7"/>
    <mergeCell ref="C6:I6"/>
    <mergeCell ref="J6:J7"/>
  </mergeCells>
  <printOptions horizontalCentered="1"/>
  <pageMargins left="0.48" right="0.25" top="0.75" bottom="0.5" header="0.5" footer="0.5"/>
  <pageSetup paperSize="9" scale="93" fitToHeight="5"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view="pageBreakPreview" zoomScaleSheetLayoutView="100" workbookViewId="0">
      <selection activeCell="B15" sqref="B15"/>
    </sheetView>
  </sheetViews>
  <sheetFormatPr defaultRowHeight="15.75"/>
  <cols>
    <col min="1" max="1" width="3.375" style="402" customWidth="1"/>
    <col min="2" max="2" width="25.625" style="402" customWidth="1"/>
    <col min="3" max="3" width="8.375" style="402" hidden="1" customWidth="1"/>
    <col min="4" max="4" width="7.25" style="402" hidden="1" customWidth="1"/>
    <col min="5" max="5" width="5.5" style="402" hidden="1" customWidth="1"/>
    <col min="6" max="6" width="8.125" style="402" hidden="1" customWidth="1"/>
    <col min="7" max="7" width="7.875" style="402" hidden="1" customWidth="1"/>
    <col min="8" max="10" width="14.625" style="402" customWidth="1"/>
    <col min="11" max="11" width="9.875" style="402" bestFit="1" customWidth="1"/>
    <col min="12" max="12" width="11.125" style="402" bestFit="1" customWidth="1"/>
    <col min="13" max="13" width="9.875" style="402" bestFit="1" customWidth="1"/>
    <col min="14" max="14" width="10.25" style="402" bestFit="1" customWidth="1"/>
    <col min="15" max="16" width="9.125" style="402" bestFit="1" customWidth="1"/>
    <col min="17" max="16384" width="9" style="402"/>
  </cols>
  <sheetData>
    <row r="1" spans="1:16" ht="18" customHeight="1">
      <c r="B1" s="327" t="s">
        <v>170</v>
      </c>
      <c r="C1" s="399"/>
      <c r="D1" s="400"/>
      <c r="E1" s="400"/>
      <c r="F1" s="400"/>
      <c r="G1" s="400"/>
      <c r="H1" s="400"/>
      <c r="I1" s="400"/>
      <c r="J1" s="400"/>
      <c r="K1" s="401"/>
    </row>
    <row r="2" spans="1:16" ht="18" customHeight="1">
      <c r="B2" s="328" t="s">
        <v>369</v>
      </c>
      <c r="C2" s="399"/>
      <c r="D2" s="400"/>
      <c r="E2" s="400"/>
      <c r="F2" s="400"/>
      <c r="G2" s="400"/>
      <c r="H2" s="400"/>
      <c r="I2" s="400"/>
      <c r="J2" s="400"/>
      <c r="K2" s="401"/>
    </row>
    <row r="3" spans="1:16" s="406" customFormat="1" ht="15.95" customHeight="1">
      <c r="B3" s="437"/>
      <c r="C3" s="438"/>
      <c r="D3" s="404"/>
      <c r="E3" s="404"/>
      <c r="F3" s="404"/>
      <c r="G3" s="404"/>
      <c r="H3" s="404"/>
      <c r="I3" s="404"/>
      <c r="J3" s="404"/>
      <c r="K3" s="438"/>
    </row>
    <row r="4" spans="1:16" s="406" customFormat="1" ht="15.95" customHeight="1">
      <c r="A4" s="439">
        <v>5</v>
      </c>
      <c r="B4" s="404" t="s">
        <v>60</v>
      </c>
      <c r="C4" s="404"/>
      <c r="D4" s="404"/>
      <c r="E4" s="404"/>
      <c r="F4" s="404"/>
      <c r="G4" s="404"/>
      <c r="H4" s="404"/>
      <c r="I4" s="404"/>
      <c r="J4" s="404"/>
      <c r="K4" s="438"/>
    </row>
    <row r="5" spans="1:16" s="406" customFormat="1" ht="15.95" customHeight="1">
      <c r="A5" s="405"/>
      <c r="B5" s="444"/>
      <c r="C5" s="445"/>
      <c r="D5" s="445"/>
      <c r="E5" s="445"/>
      <c r="F5" s="445"/>
      <c r="G5" s="445"/>
      <c r="H5" s="445"/>
      <c r="I5" s="445"/>
      <c r="J5" s="445"/>
      <c r="K5" s="440"/>
      <c r="L5" s="442" t="e">
        <f>#REF!</f>
        <v>#REF!</v>
      </c>
      <c r="M5" s="442" t="e">
        <f>#REF!</f>
        <v>#REF!</v>
      </c>
      <c r="N5" s="442" t="e">
        <f>L5-M5</f>
        <v>#REF!</v>
      </c>
      <c r="O5" s="446" t="e">
        <f>N5*0.3</f>
        <v>#REF!</v>
      </c>
    </row>
    <row r="6" spans="1:16" s="406" customFormat="1" ht="15.95" customHeight="1">
      <c r="A6" s="405"/>
      <c r="B6" s="438" t="s">
        <v>369</v>
      </c>
      <c r="C6" s="445"/>
      <c r="D6" s="445"/>
      <c r="E6" s="445"/>
      <c r="F6" s="445"/>
      <c r="G6" s="445"/>
      <c r="H6" s="445"/>
      <c r="I6" s="445"/>
      <c r="J6" s="445"/>
      <c r="K6" s="447">
        <v>42319</v>
      </c>
      <c r="L6" s="442">
        <v>21100</v>
      </c>
      <c r="M6" s="442">
        <v>7</v>
      </c>
      <c r="O6" s="442">
        <f>L6*0.3*M6/12</f>
        <v>3692.5</v>
      </c>
    </row>
    <row r="7" spans="1:16" s="406" customFormat="1" ht="15.95" customHeight="1">
      <c r="B7" s="438"/>
      <c r="C7" s="438"/>
      <c r="D7" s="438"/>
      <c r="E7" s="438"/>
      <c r="F7" s="438"/>
      <c r="G7" s="438"/>
      <c r="H7" s="438"/>
      <c r="I7" s="438"/>
      <c r="J7" s="438"/>
      <c r="K7" s="448" t="s">
        <v>210</v>
      </c>
      <c r="L7" s="442">
        <v>57100</v>
      </c>
      <c r="M7" s="442">
        <v>1</v>
      </c>
      <c r="O7" s="442">
        <f>L7*0.3*M7/12</f>
        <v>1427.5</v>
      </c>
    </row>
    <row r="8" spans="1:16" s="512" customFormat="1" ht="15.95" customHeight="1">
      <c r="B8" s="1213" t="s">
        <v>3</v>
      </c>
      <c r="C8" s="1208" t="s">
        <v>371</v>
      </c>
      <c r="D8" s="1209"/>
      <c r="E8" s="1275"/>
      <c r="F8" s="510"/>
      <c r="G8" s="1221" t="s">
        <v>368</v>
      </c>
      <c r="H8" s="1208" t="s">
        <v>73</v>
      </c>
      <c r="I8" s="1275"/>
      <c r="J8" s="1272" t="s">
        <v>370</v>
      </c>
      <c r="K8" s="513" t="s">
        <v>211</v>
      </c>
      <c r="L8" s="509">
        <v>15000</v>
      </c>
      <c r="M8" s="509">
        <v>1</v>
      </c>
      <c r="O8" s="509">
        <f>L8*0.3*M8/12</f>
        <v>375</v>
      </c>
      <c r="P8" s="514">
        <f>O6:O8</f>
        <v>375</v>
      </c>
    </row>
    <row r="9" spans="1:16" s="406" customFormat="1" ht="15.95" customHeight="1" thickBot="1">
      <c r="B9" s="1214"/>
      <c r="C9" s="506" t="s">
        <v>348</v>
      </c>
      <c r="D9" s="1221" t="s">
        <v>349</v>
      </c>
      <c r="E9" s="455" t="s">
        <v>348</v>
      </c>
      <c r="F9" s="488" t="s">
        <v>350</v>
      </c>
      <c r="G9" s="1276"/>
      <c r="H9" s="511" t="s">
        <v>366</v>
      </c>
      <c r="I9" s="506" t="s">
        <v>367</v>
      </c>
      <c r="J9" s="1273"/>
      <c r="K9" s="453"/>
      <c r="L9" s="442"/>
      <c r="M9" s="442"/>
      <c r="N9" s="407"/>
      <c r="O9" s="408" t="e">
        <f>SUM(O5:O8)</f>
        <v>#REF!</v>
      </c>
    </row>
    <row r="10" spans="1:16" s="406" customFormat="1" ht="15.95" customHeight="1" thickTop="1" thickBot="1">
      <c r="B10" s="1215"/>
      <c r="C10" s="460">
        <v>42551</v>
      </c>
      <c r="D10" s="1222"/>
      <c r="E10" s="459">
        <v>42916</v>
      </c>
      <c r="F10" s="508" t="s">
        <v>40</v>
      </c>
      <c r="G10" s="1222"/>
      <c r="H10" s="460">
        <v>43281</v>
      </c>
      <c r="I10" s="460">
        <v>43281</v>
      </c>
      <c r="J10" s="1274"/>
      <c r="K10" s="456"/>
      <c r="L10" s="457"/>
      <c r="M10" s="457"/>
      <c r="N10" s="443"/>
      <c r="O10" s="442"/>
    </row>
    <row r="11" spans="1:16" s="406" customFormat="1" ht="15.95" customHeight="1">
      <c r="B11" s="450" t="s">
        <v>518</v>
      </c>
      <c r="C11" s="453"/>
      <c r="D11" s="450"/>
      <c r="E11" s="453"/>
      <c r="F11" s="462"/>
      <c r="G11" s="453"/>
      <c r="H11" s="727">
        <f>+'Tax Depreciation Schedule'!J8</f>
        <v>32860.15</v>
      </c>
      <c r="I11" s="466">
        <v>0</v>
      </c>
      <c r="J11" s="728">
        <f>+I11-H11</f>
        <v>-32860.15</v>
      </c>
      <c r="K11" s="438"/>
      <c r="L11" s="405"/>
      <c r="M11" s="405"/>
    </row>
    <row r="12" spans="1:16" s="406" customFormat="1" ht="15.95" customHeight="1">
      <c r="B12" s="462" t="s">
        <v>44</v>
      </c>
      <c r="C12" s="466">
        <v>48503</v>
      </c>
      <c r="D12" s="463">
        <v>0</v>
      </c>
      <c r="E12" s="466">
        <f>C12+D12</f>
        <v>48503</v>
      </c>
      <c r="F12" s="507">
        <v>15</v>
      </c>
      <c r="G12" s="466">
        <f>E12*F12%</f>
        <v>7275.45</v>
      </c>
      <c r="H12" s="463">
        <f>+'Tax Depreciation Schedule'!J10</f>
        <v>88850.5</v>
      </c>
      <c r="I12" s="466">
        <f>FAS!J12</f>
        <v>31019.841</v>
      </c>
      <c r="J12" s="463">
        <f>I12-H12</f>
        <v>-57830.659</v>
      </c>
      <c r="K12" s="438"/>
      <c r="L12" s="405"/>
      <c r="M12" s="405"/>
    </row>
    <row r="13" spans="1:16" s="406" customFormat="1" ht="15.95" customHeight="1">
      <c r="B13" s="462" t="s">
        <v>360</v>
      </c>
      <c r="C13" s="466">
        <v>194914</v>
      </c>
      <c r="D13" s="463">
        <v>0</v>
      </c>
      <c r="E13" s="466">
        <f t="shared" ref="E13:E14" si="0">C13+D13</f>
        <v>194914</v>
      </c>
      <c r="F13" s="507">
        <v>30</v>
      </c>
      <c r="G13" s="466">
        <f t="shared" ref="G13:G14" si="1">E13*F13%</f>
        <v>58474.2</v>
      </c>
      <c r="H13" s="463">
        <f>+'Tax Depreciation Schedule'!J9</f>
        <v>26896.1</v>
      </c>
      <c r="I13" s="466">
        <f>FAS!J13</f>
        <v>112703</v>
      </c>
      <c r="J13" s="463">
        <f t="shared" ref="J13:J14" si="2">I13-H13</f>
        <v>85806.9</v>
      </c>
      <c r="K13" s="438"/>
      <c r="L13" s="405"/>
      <c r="M13" s="405"/>
    </row>
    <row r="14" spans="1:16" s="406" customFormat="1" ht="15.95" customHeight="1">
      <c r="B14" s="462" t="s">
        <v>46</v>
      </c>
      <c r="C14" s="466">
        <v>66383</v>
      </c>
      <c r="D14" s="463">
        <v>0</v>
      </c>
      <c r="E14" s="466">
        <f t="shared" si="0"/>
        <v>66383</v>
      </c>
      <c r="F14" s="507">
        <v>15</v>
      </c>
      <c r="G14" s="466">
        <f t="shared" si="1"/>
        <v>9957.4499999999989</v>
      </c>
      <c r="H14" s="463">
        <f>+'Tax Depreciation Schedule'!J11</f>
        <v>61392.737500000003</v>
      </c>
      <c r="I14" s="466">
        <f>FAS!J14</f>
        <v>139779.95833333334</v>
      </c>
      <c r="J14" s="463">
        <f t="shared" si="2"/>
        <v>78387.22083333334</v>
      </c>
      <c r="K14" s="438"/>
      <c r="L14" s="405"/>
      <c r="M14" s="405"/>
    </row>
    <row r="15" spans="1:16" s="406" customFormat="1" ht="15.95" customHeight="1">
      <c r="B15" s="491"/>
      <c r="C15" s="466"/>
      <c r="D15" s="458"/>
      <c r="E15" s="466"/>
      <c r="F15" s="458"/>
      <c r="G15" s="466"/>
      <c r="H15" s="492"/>
      <c r="I15" s="466"/>
      <c r="J15" s="492"/>
      <c r="K15" s="438"/>
      <c r="L15" s="405"/>
      <c r="M15" s="405"/>
    </row>
    <row r="16" spans="1:16" s="406" customFormat="1" ht="15.95" customHeight="1">
      <c r="B16" s="451" t="s">
        <v>1</v>
      </c>
      <c r="C16" s="464">
        <f>SUM(C12:C15)</f>
        <v>309800</v>
      </c>
      <c r="D16" s="474">
        <f>SUM(D12:D15)</f>
        <v>0</v>
      </c>
      <c r="E16" s="464">
        <f>SUM(E12:E15)</f>
        <v>309800</v>
      </c>
      <c r="F16" s="474"/>
      <c r="G16" s="464">
        <f>SUM(G12:G15)</f>
        <v>75707.099999999991</v>
      </c>
      <c r="H16" s="493">
        <f>SUM(H12:H15)</f>
        <v>177139.33750000002</v>
      </c>
      <c r="I16" s="464">
        <f>SUM(I12:I15)</f>
        <v>283502.79933333339</v>
      </c>
      <c r="J16" s="494">
        <f>SUM(J11:J15)</f>
        <v>73503.311833333326</v>
      </c>
      <c r="K16" s="438"/>
      <c r="L16" s="405"/>
      <c r="M16" s="405"/>
    </row>
    <row r="17" spans="1:13" s="406" customFormat="1" ht="15.95" customHeight="1">
      <c r="K17" s="438"/>
      <c r="L17" s="465"/>
      <c r="M17" s="465"/>
    </row>
    <row r="18" spans="1:13" s="406" customFormat="1" ht="15.95" customHeight="1">
      <c r="B18" s="406" t="s">
        <v>576</v>
      </c>
      <c r="C18" s="449">
        <f>J16*32%</f>
        <v>23521.059786666665</v>
      </c>
      <c r="H18" s="729">
        <f>+J16*0.25</f>
        <v>18375.827958333331</v>
      </c>
      <c r="K18" s="438"/>
      <c r="L18" s="465"/>
      <c r="M18" s="465"/>
    </row>
    <row r="19" spans="1:13" s="406" customFormat="1" ht="15.95" customHeight="1">
      <c r="K19" s="438"/>
      <c r="L19" s="405"/>
      <c r="M19" s="405"/>
    </row>
    <row r="20" spans="1:13" s="406" customFormat="1" ht="15.95" customHeight="1">
      <c r="A20" s="402"/>
      <c r="B20" s="409"/>
      <c r="C20" s="410"/>
      <c r="D20" s="410"/>
      <c r="E20" s="410"/>
      <c r="F20" s="403"/>
      <c r="G20" s="411"/>
      <c r="H20" s="410"/>
      <c r="I20" s="410"/>
      <c r="J20" s="410"/>
      <c r="K20" s="438"/>
      <c r="L20" s="405"/>
      <c r="M20" s="405"/>
    </row>
    <row r="21" spans="1:13" ht="10.5" hidden="1" customHeight="1" thickBot="1">
      <c r="B21" s="412"/>
      <c r="C21" s="413" t="s">
        <v>32</v>
      </c>
      <c r="D21" s="414"/>
      <c r="E21" s="415"/>
      <c r="F21" s="15"/>
      <c r="G21" s="416" t="s">
        <v>33</v>
      </c>
      <c r="H21" s="417"/>
      <c r="I21" s="418"/>
      <c r="J21" s="419"/>
      <c r="K21" s="401"/>
    </row>
    <row r="22" spans="1:13" ht="12.75" hidden="1" customHeight="1" thickBot="1">
      <c r="B22" s="420" t="s">
        <v>31</v>
      </c>
      <c r="C22" s="421" t="s">
        <v>34</v>
      </c>
      <c r="D22" s="1218" t="s">
        <v>35</v>
      </c>
      <c r="E22" s="421" t="s">
        <v>30</v>
      </c>
      <c r="F22" s="422" t="s">
        <v>36</v>
      </c>
      <c r="G22" s="421" t="s">
        <v>37</v>
      </c>
      <c r="H22" s="1218" t="s">
        <v>38</v>
      </c>
      <c r="I22" s="1218" t="s">
        <v>47</v>
      </c>
      <c r="J22" s="421" t="s">
        <v>39</v>
      </c>
      <c r="K22" s="401"/>
    </row>
    <row r="23" spans="1:13" ht="15.75" hidden="1" customHeight="1">
      <c r="B23" s="423"/>
      <c r="C23" s="14">
        <v>40725</v>
      </c>
      <c r="D23" s="1219"/>
      <c r="E23" s="14">
        <v>41090</v>
      </c>
      <c r="F23" s="424" t="s">
        <v>40</v>
      </c>
      <c r="G23" s="14">
        <v>40360</v>
      </c>
      <c r="H23" s="1220"/>
      <c r="I23" s="1220"/>
      <c r="J23" s="14">
        <v>41090</v>
      </c>
      <c r="K23" s="401"/>
    </row>
    <row r="24" spans="1:13" ht="24" hidden="1" customHeight="1" thickBot="1">
      <c r="B24" s="425"/>
      <c r="C24" s="15"/>
      <c r="D24" s="15"/>
      <c r="E24" s="15"/>
      <c r="F24" s="410"/>
      <c r="G24" s="15"/>
      <c r="H24" s="15"/>
      <c r="I24" s="15"/>
      <c r="J24" s="15"/>
      <c r="K24" s="401"/>
    </row>
    <row r="25" spans="1:13" ht="13.5" hidden="1" customHeight="1">
      <c r="B25" s="426" t="s">
        <v>41</v>
      </c>
      <c r="C25" s="427">
        <v>275000</v>
      </c>
      <c r="D25" s="428">
        <v>0</v>
      </c>
      <c r="E25" s="428">
        <v>275000</v>
      </c>
      <c r="F25" s="429"/>
      <c r="G25" s="428">
        <v>0</v>
      </c>
      <c r="H25" s="428">
        <v>0</v>
      </c>
      <c r="I25" s="428">
        <v>0</v>
      </c>
      <c r="J25" s="428">
        <v>275000</v>
      </c>
      <c r="K25" s="401"/>
    </row>
    <row r="26" spans="1:13" ht="13.5" hidden="1" customHeight="1">
      <c r="B26" s="426" t="s">
        <v>42</v>
      </c>
      <c r="C26" s="427">
        <v>2053774</v>
      </c>
      <c r="D26" s="428">
        <v>0</v>
      </c>
      <c r="E26" s="428">
        <v>2053774</v>
      </c>
      <c r="F26" s="430">
        <v>10</v>
      </c>
      <c r="G26" s="428">
        <v>1719112</v>
      </c>
      <c r="H26" s="428">
        <f>(E26-G26)*F26%</f>
        <v>33466.200000000004</v>
      </c>
      <c r="I26" s="428">
        <f>G26+H26</f>
        <v>1752578.2</v>
      </c>
      <c r="J26" s="428">
        <f>E26-I26-1</f>
        <v>301194.80000000005</v>
      </c>
      <c r="K26" s="401"/>
    </row>
    <row r="27" spans="1:13" ht="13.5" hidden="1" customHeight="1">
      <c r="B27" s="426" t="s">
        <v>43</v>
      </c>
      <c r="C27" s="427">
        <v>5762363</v>
      </c>
      <c r="D27" s="428">
        <v>982182</v>
      </c>
      <c r="E27" s="428">
        <f>+C27+D27</f>
        <v>6744545</v>
      </c>
      <c r="F27" s="430">
        <v>15</v>
      </c>
      <c r="G27" s="428">
        <v>3431917</v>
      </c>
      <c r="H27" s="428">
        <f>((C27-G27)*F27%)+((D27*F27%)*1/12)</f>
        <v>361844.17499999999</v>
      </c>
      <c r="I27" s="428">
        <f>G27+H27</f>
        <v>3793761.1749999998</v>
      </c>
      <c r="J27" s="428">
        <f>E27-I27-1</f>
        <v>2950782.8250000002</v>
      </c>
      <c r="K27" s="403"/>
    </row>
    <row r="28" spans="1:13" ht="13.5" hidden="1" customHeight="1">
      <c r="B28" s="426" t="s">
        <v>44</v>
      </c>
      <c r="C28" s="427">
        <v>338474</v>
      </c>
      <c r="D28" s="428">
        <v>0</v>
      </c>
      <c r="E28" s="428">
        <v>338474</v>
      </c>
      <c r="F28" s="430">
        <v>15</v>
      </c>
      <c r="G28" s="428">
        <v>284109</v>
      </c>
      <c r="H28" s="428">
        <f>(E28-G28)*F28%</f>
        <v>8154.75</v>
      </c>
      <c r="I28" s="428">
        <f>G28+H28</f>
        <v>292263.75</v>
      </c>
      <c r="J28" s="428">
        <f>E28-I28</f>
        <v>46210.25</v>
      </c>
      <c r="K28" s="403"/>
    </row>
    <row r="29" spans="1:13" ht="13.5" hidden="1" customHeight="1">
      <c r="B29" s="426" t="s">
        <v>45</v>
      </c>
      <c r="C29" s="427">
        <v>4858410</v>
      </c>
      <c r="D29" s="428">
        <v>0</v>
      </c>
      <c r="E29" s="428">
        <v>4858410</v>
      </c>
      <c r="F29" s="430">
        <v>15</v>
      </c>
      <c r="G29" s="428">
        <v>3004513</v>
      </c>
      <c r="H29" s="428">
        <f>(E29-G29)*F29%</f>
        <v>278084.55</v>
      </c>
      <c r="I29" s="428">
        <f>G29+H29-1</f>
        <v>3282596.55</v>
      </c>
      <c r="J29" s="428">
        <f>E29-I29</f>
        <v>1575813.4500000002</v>
      </c>
      <c r="K29" s="403"/>
    </row>
    <row r="30" spans="1:13" ht="13.5" hidden="1" customHeight="1">
      <c r="B30" s="426" t="s">
        <v>46</v>
      </c>
      <c r="C30" s="427">
        <v>457890</v>
      </c>
      <c r="D30" s="428">
        <v>0</v>
      </c>
      <c r="E30" s="428">
        <v>457890</v>
      </c>
      <c r="F30" s="430">
        <v>15</v>
      </c>
      <c r="G30" s="428">
        <v>314891</v>
      </c>
      <c r="H30" s="428">
        <f>(E30-G30)*F30%</f>
        <v>21449.85</v>
      </c>
      <c r="I30" s="428">
        <f>G30+H30</f>
        <v>336340.85</v>
      </c>
      <c r="J30" s="428">
        <f>E30-I30+1</f>
        <v>121550.15000000002</v>
      </c>
      <c r="K30" s="403"/>
    </row>
    <row r="31" spans="1:13" ht="13.5" hidden="1" customHeight="1">
      <c r="B31" s="426"/>
      <c r="C31" s="428"/>
      <c r="D31" s="428"/>
      <c r="E31" s="428"/>
      <c r="F31" s="430"/>
      <c r="G31" s="428"/>
      <c r="H31" s="428"/>
      <c r="I31" s="428"/>
      <c r="J31" s="428"/>
      <c r="K31" s="403"/>
    </row>
    <row r="32" spans="1:13" ht="13.5" hidden="1" customHeight="1" thickBot="1">
      <c r="B32" s="431" t="s">
        <v>48</v>
      </c>
      <c r="C32" s="432">
        <f>SUM(C25:C31)</f>
        <v>13745911</v>
      </c>
      <c r="D32" s="432">
        <f>SUM(D25:D31)</f>
        <v>982182</v>
      </c>
      <c r="E32" s="432">
        <f>SUM(E25:E30)</f>
        <v>14728093</v>
      </c>
      <c r="F32" s="433"/>
      <c r="G32" s="432">
        <f>SUM(G25:G31)</f>
        <v>8754542</v>
      </c>
      <c r="H32" s="432">
        <f>SUM(H25:H31)</f>
        <v>702999.52500000002</v>
      </c>
      <c r="I32" s="432">
        <f>SUM(I25:I31)</f>
        <v>9457540.5250000004</v>
      </c>
      <c r="J32" s="432">
        <f>SUM(J25:J31)</f>
        <v>5270551.4750000006</v>
      </c>
      <c r="K32" s="403"/>
    </row>
    <row r="33" spans="2:11" hidden="1">
      <c r="B33" s="405"/>
      <c r="C33" s="405"/>
      <c r="D33" s="405"/>
      <c r="E33" s="405"/>
      <c r="F33" s="434"/>
      <c r="G33" s="405"/>
      <c r="H33" s="405"/>
      <c r="I33" s="405"/>
      <c r="J33" s="435"/>
      <c r="K33" s="403"/>
    </row>
    <row r="34" spans="2:11" ht="9.75" hidden="1" customHeight="1">
      <c r="B34" s="405"/>
      <c r="C34" s="405"/>
      <c r="D34" s="403"/>
      <c r="E34" s="403"/>
      <c r="F34" s="403"/>
      <c r="G34" s="398">
        <v>2013</v>
      </c>
      <c r="H34" s="405"/>
      <c r="I34" s="405"/>
      <c r="J34" s="435"/>
      <c r="K34" s="403"/>
    </row>
    <row r="35" spans="2:11" hidden="1">
      <c r="B35" s="405"/>
      <c r="C35" s="405"/>
      <c r="D35" s="403" t="s">
        <v>49</v>
      </c>
      <c r="E35" s="403"/>
      <c r="F35" s="403"/>
      <c r="G35" s="16">
        <f>H19*40%</f>
        <v>0</v>
      </c>
      <c r="H35" s="405"/>
      <c r="I35" s="405"/>
      <c r="J35" s="405"/>
      <c r="K35" s="403"/>
    </row>
    <row r="36" spans="2:11" hidden="1">
      <c r="B36" s="405"/>
      <c r="C36" s="405"/>
      <c r="D36" s="403" t="s">
        <v>50</v>
      </c>
      <c r="E36" s="403"/>
      <c r="F36" s="403"/>
      <c r="G36" s="16">
        <f>H19*60%</f>
        <v>0</v>
      </c>
      <c r="H36" s="405"/>
      <c r="I36" s="405"/>
      <c r="J36" s="405"/>
      <c r="K36" s="403"/>
    </row>
    <row r="37" spans="2:11" ht="16.5" hidden="1" thickBot="1">
      <c r="B37" s="405"/>
      <c r="C37" s="405"/>
      <c r="D37" s="403"/>
      <c r="E37" s="403"/>
      <c r="F37" s="403"/>
      <c r="G37" s="17">
        <f>SUM(G35:G36)</f>
        <v>0</v>
      </c>
      <c r="H37" s="436"/>
      <c r="I37" s="405"/>
      <c r="J37" s="405"/>
    </row>
    <row r="38" spans="2:11" hidden="1">
      <c r="B38" s="403"/>
      <c r="C38" s="403"/>
      <c r="D38" s="403"/>
      <c r="E38" s="403"/>
      <c r="F38" s="403"/>
      <c r="G38" s="403"/>
      <c r="H38" s="403"/>
      <c r="I38" s="403"/>
      <c r="J38" s="403"/>
    </row>
    <row r="39" spans="2:11" hidden="1">
      <c r="B39" s="403"/>
      <c r="C39" s="403"/>
      <c r="D39" s="403"/>
      <c r="E39" s="403"/>
      <c r="F39" s="403"/>
      <c r="G39" s="403"/>
      <c r="H39" s="403"/>
      <c r="I39" s="403"/>
      <c r="J39" s="403"/>
    </row>
    <row r="40" spans="2:11" hidden="1">
      <c r="B40" s="403"/>
      <c r="C40" s="403"/>
      <c r="D40" s="403"/>
      <c r="E40" s="403"/>
      <c r="F40" s="403"/>
      <c r="G40" s="403"/>
      <c r="H40" s="403"/>
      <c r="I40" s="403"/>
      <c r="J40" s="403"/>
    </row>
    <row r="41" spans="2:11" hidden="1">
      <c r="B41" s="403"/>
      <c r="C41" s="403"/>
      <c r="D41" s="403"/>
      <c r="E41" s="403"/>
      <c r="F41" s="403"/>
      <c r="G41" s="403"/>
      <c r="H41" s="403"/>
      <c r="I41" s="403"/>
      <c r="J41" s="403"/>
    </row>
    <row r="42" spans="2:11" hidden="1">
      <c r="B42" s="403"/>
      <c r="C42" s="403"/>
      <c r="D42" s="403"/>
      <c r="E42" s="403"/>
      <c r="F42" s="403"/>
      <c r="G42" s="403"/>
      <c r="H42" s="403"/>
      <c r="I42" s="403"/>
      <c r="J42" s="403"/>
    </row>
    <row r="43" spans="2:11" hidden="1">
      <c r="B43" s="403"/>
      <c r="C43" s="403"/>
      <c r="D43" s="403"/>
      <c r="E43" s="403"/>
      <c r="F43" s="403"/>
      <c r="G43" s="403"/>
      <c r="H43" s="403"/>
      <c r="I43" s="403"/>
      <c r="J43" s="403"/>
    </row>
    <row r="44" spans="2:11" hidden="1">
      <c r="B44" s="403"/>
      <c r="C44" s="403"/>
      <c r="D44" s="403"/>
      <c r="E44" s="403"/>
      <c r="F44" s="403"/>
      <c r="G44" s="403"/>
      <c r="H44" s="403"/>
      <c r="I44" s="403"/>
      <c r="J44" s="403"/>
    </row>
    <row r="45" spans="2:11" hidden="1">
      <c r="B45" s="403"/>
      <c r="C45" s="403"/>
      <c r="D45" s="403"/>
      <c r="E45" s="403"/>
      <c r="F45" s="403"/>
      <c r="G45" s="403"/>
      <c r="H45" s="403"/>
      <c r="I45" s="403"/>
      <c r="J45" s="403"/>
    </row>
  </sheetData>
  <mergeCells count="9">
    <mergeCell ref="J8:J10"/>
    <mergeCell ref="D22:D23"/>
    <mergeCell ref="H22:H23"/>
    <mergeCell ref="I22:I23"/>
    <mergeCell ref="B8:B10"/>
    <mergeCell ref="C8:E8"/>
    <mergeCell ref="D9:D10"/>
    <mergeCell ref="H8:I8"/>
    <mergeCell ref="G8:G10"/>
  </mergeCells>
  <printOptions horizontalCentered="1"/>
  <pageMargins left="1" right="0.75" top="0.75" bottom="0.75" header="0" footer="0"/>
  <pageSetup paperSize="9" scale="81" orientation="landscape" r:id="rId1"/>
  <headerFooter alignWithMargins="0"/>
  <colBreaks count="2" manualBreakCount="2">
    <brk id="11" max="57" man="1"/>
    <brk id="13"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43"/>
  <sheetViews>
    <sheetView view="pageBreakPreview" topLeftCell="A3" zoomScale="90" zoomScaleNormal="100" zoomScaleSheetLayoutView="90" workbookViewId="0">
      <selection activeCell="N11" sqref="N11"/>
    </sheetView>
  </sheetViews>
  <sheetFormatPr defaultRowHeight="15"/>
  <cols>
    <col min="1" max="1" width="4" style="1102" customWidth="1"/>
    <col min="2" max="2" width="40.75" style="1102" customWidth="1"/>
    <col min="3" max="3" width="14.75" style="1102" customWidth="1"/>
    <col min="4" max="5" width="11.375" style="1102" customWidth="1"/>
    <col min="6" max="6" width="9" style="1102"/>
    <col min="7" max="7" width="11.625" style="1102" bestFit="1" customWidth="1"/>
    <col min="8" max="8" width="12.75" style="1102" bestFit="1" customWidth="1"/>
    <col min="9" max="16384" width="9" style="1102"/>
  </cols>
  <sheetData>
    <row r="2" spans="2:8">
      <c r="B2" s="1101" t="s">
        <v>590</v>
      </c>
    </row>
    <row r="3" spans="2:8">
      <c r="B3" s="1101" t="s">
        <v>577</v>
      </c>
    </row>
    <row r="4" spans="2:8">
      <c r="B4" s="1101" t="s">
        <v>738</v>
      </c>
    </row>
    <row r="6" spans="2:8">
      <c r="B6" s="1103" t="s">
        <v>23</v>
      </c>
      <c r="C6" s="1104" t="s">
        <v>578</v>
      </c>
      <c r="D6" s="1104" t="s">
        <v>579</v>
      </c>
      <c r="E6" s="1104" t="s">
        <v>580</v>
      </c>
    </row>
    <row r="7" spans="2:8" ht="15.75">
      <c r="B7" s="20" t="s">
        <v>581</v>
      </c>
      <c r="C7" s="731">
        <f>SOFP!C10</f>
        <v>283502.79933333339</v>
      </c>
      <c r="D7" s="731">
        <f>'Tax Depreciation Schedule'!J14</f>
        <v>209999.48749999999</v>
      </c>
      <c r="E7" s="1105">
        <f>C7-D7</f>
        <v>73503.311833333399</v>
      </c>
      <c r="G7" s="1102">
        <v>5700000</v>
      </c>
    </row>
    <row r="8" spans="2:8" ht="15.75">
      <c r="B8" s="20" t="s">
        <v>582</v>
      </c>
      <c r="C8" s="731">
        <f>SOFP!C11</f>
        <v>3000000</v>
      </c>
      <c r="D8" s="731">
        <v>5500000</v>
      </c>
      <c r="E8" s="1105">
        <f>C8-D8</f>
        <v>-2500000</v>
      </c>
    </row>
    <row r="9" spans="2:8" ht="15.75">
      <c r="B9" s="20" t="s">
        <v>61</v>
      </c>
      <c r="C9" s="731">
        <f>SOFP!C12</f>
        <v>15259067.999999998</v>
      </c>
      <c r="D9" s="1106">
        <f>Notes!F35</f>
        <v>14887719</v>
      </c>
      <c r="E9" s="1105">
        <f>C9-D9</f>
        <v>371348.99999999814</v>
      </c>
      <c r="G9" s="1102">
        <v>11032441.199999999</v>
      </c>
    </row>
    <row r="10" spans="2:8" ht="15.75">
      <c r="B10" s="20" t="s">
        <v>583</v>
      </c>
      <c r="C10" s="731">
        <f>SOFP!C13</f>
        <v>1600000</v>
      </c>
      <c r="D10" s="731">
        <v>1600000</v>
      </c>
      <c r="E10" s="1105">
        <f t="shared" ref="E10:E15" si="0">C10-D10</f>
        <v>0</v>
      </c>
    </row>
    <row r="11" spans="2:8" ht="15.75">
      <c r="C11" s="731"/>
      <c r="D11" s="1107"/>
      <c r="E11" s="1105">
        <f t="shared" si="0"/>
        <v>0</v>
      </c>
    </row>
    <row r="12" spans="2:8" ht="15.75">
      <c r="B12" s="20" t="s">
        <v>396</v>
      </c>
      <c r="C12" s="731">
        <f>+SOFP!C18</f>
        <v>7272826.3000001907</v>
      </c>
      <c r="D12" s="731">
        <f>+C12</f>
        <v>7272826.3000001907</v>
      </c>
      <c r="E12" s="1105">
        <f t="shared" si="0"/>
        <v>0</v>
      </c>
    </row>
    <row r="13" spans="2:8" ht="15.75">
      <c r="B13" s="20" t="s">
        <v>584</v>
      </c>
      <c r="C13" s="731">
        <f>SOFP!C20</f>
        <v>8505369.7142857146</v>
      </c>
      <c r="D13" s="731">
        <f>Notes!F81</f>
        <v>8339665.7142857146</v>
      </c>
      <c r="E13" s="1105">
        <f t="shared" si="0"/>
        <v>165704</v>
      </c>
    </row>
    <row r="14" spans="2:8" ht="15.75">
      <c r="B14" s="20" t="s">
        <v>585</v>
      </c>
      <c r="C14" s="731">
        <v>0</v>
      </c>
      <c r="D14" s="731">
        <v>0</v>
      </c>
      <c r="E14" s="1105">
        <f t="shared" si="0"/>
        <v>0</v>
      </c>
    </row>
    <row r="15" spans="2:8" ht="15.75">
      <c r="B15" s="20" t="s">
        <v>739</v>
      </c>
      <c r="C15" s="731">
        <f>SOFP!C22+SOFP!C19</f>
        <v>79051347.549999908</v>
      </c>
      <c r="D15" s="731">
        <f>SOFP!C22+SOFP!C19</f>
        <v>79051347.549999908</v>
      </c>
      <c r="E15" s="1105">
        <f t="shared" si="0"/>
        <v>0</v>
      </c>
      <c r="G15" s="1108">
        <f>SUM(C7:C15)</f>
        <v>114972114.36361915</v>
      </c>
      <c r="H15" s="1109">
        <f>G15-117103382</f>
        <v>-2131267.6363808513</v>
      </c>
    </row>
    <row r="16" spans="2:8" ht="15.75">
      <c r="C16" s="731"/>
      <c r="D16" s="1107"/>
      <c r="E16" s="1105"/>
      <c r="F16" s="1110"/>
    </row>
    <row r="17" spans="2:6" ht="15.75">
      <c r="C17" s="731"/>
      <c r="D17" s="1107"/>
      <c r="E17" s="1107"/>
    </row>
    <row r="18" spans="2:6" ht="15.75">
      <c r="B18" s="20" t="s">
        <v>157</v>
      </c>
      <c r="C18" s="731">
        <f>SOFP!C31</f>
        <v>25000000</v>
      </c>
      <c r="D18" s="731">
        <f>+C18</f>
        <v>25000000</v>
      </c>
      <c r="E18" s="1105">
        <f>C18-D18</f>
        <v>0</v>
      </c>
    </row>
    <row r="19" spans="2:6" ht="15.75">
      <c r="B19" s="20" t="s">
        <v>586</v>
      </c>
      <c r="C19" s="731">
        <f>SOFP!C32</f>
        <v>6716594.2816314194</v>
      </c>
      <c r="D19" s="731">
        <f>C19</f>
        <v>6716594.2816314194</v>
      </c>
      <c r="E19" s="1105">
        <f>C19-D19</f>
        <v>0</v>
      </c>
    </row>
    <row r="20" spans="2:6" ht="15.75">
      <c r="C20" s="731"/>
      <c r="D20" s="1107"/>
      <c r="E20" s="1105">
        <f t="shared" ref="E20:E25" si="1">C20-D20</f>
        <v>0</v>
      </c>
    </row>
    <row r="21" spans="2:6" ht="15.75">
      <c r="B21" s="20" t="s">
        <v>158</v>
      </c>
      <c r="C21" s="731">
        <f>+Notes!F129</f>
        <v>15424772.685714297</v>
      </c>
      <c r="D21" s="731">
        <v>17194224</v>
      </c>
      <c r="E21" s="1105">
        <f>D21-C21</f>
        <v>1769451.314285703</v>
      </c>
      <c r="F21" s="1108">
        <f>SUM(E8:E21)</f>
        <v>-193495.68571429886</v>
      </c>
    </row>
    <row r="22" spans="2:6" ht="15.75">
      <c r="C22" s="731"/>
      <c r="D22" s="1107"/>
      <c r="E22" s="1105">
        <f t="shared" si="1"/>
        <v>0</v>
      </c>
    </row>
    <row r="23" spans="2:6" ht="15.75">
      <c r="B23" s="1102" t="s">
        <v>167</v>
      </c>
      <c r="C23" s="731">
        <f>SOFP!C37</f>
        <v>13261699</v>
      </c>
      <c r="D23" s="731">
        <f>+C23</f>
        <v>13261699</v>
      </c>
      <c r="E23" s="1105">
        <f t="shared" si="1"/>
        <v>0</v>
      </c>
    </row>
    <row r="24" spans="2:6" ht="15.75">
      <c r="C24" s="731"/>
      <c r="D24" s="1107"/>
      <c r="E24" s="1105">
        <f t="shared" si="1"/>
        <v>0</v>
      </c>
    </row>
    <row r="25" spans="2:6" ht="15.75">
      <c r="B25" s="1102" t="s">
        <v>19</v>
      </c>
      <c r="C25" s="731">
        <f>SOFP!C45</f>
        <v>55889094.470000058</v>
      </c>
      <c r="D25" s="731">
        <f>C25</f>
        <v>55889094.470000058</v>
      </c>
      <c r="E25" s="1105">
        <f t="shared" si="1"/>
        <v>0</v>
      </c>
    </row>
    <row r="26" spans="2:6">
      <c r="C26" s="1107"/>
      <c r="D26" s="1107"/>
      <c r="E26" s="1105">
        <v>0</v>
      </c>
      <c r="F26" s="1110"/>
    </row>
    <row r="27" spans="2:6">
      <c r="C27" s="1107"/>
      <c r="D27" s="1107"/>
      <c r="E27" s="1105"/>
    </row>
    <row r="28" spans="2:6" ht="15.75">
      <c r="B28" s="699"/>
      <c r="C28" s="1107"/>
      <c r="D28" s="1107"/>
      <c r="E28" s="1105"/>
    </row>
    <row r="29" spans="2:6">
      <c r="B29" s="730" t="s">
        <v>587</v>
      </c>
      <c r="C29" s="1107"/>
      <c r="D29" s="1107"/>
      <c r="E29" s="1105">
        <f>SUM(E7:E27)</f>
        <v>-119992.37388096564</v>
      </c>
    </row>
    <row r="30" spans="2:6" ht="15.75">
      <c r="B30" s="730" t="s">
        <v>588</v>
      </c>
      <c r="C30" s="1107"/>
      <c r="D30" s="1107"/>
      <c r="E30" s="731">
        <v>0</v>
      </c>
    </row>
    <row r="31" spans="2:6">
      <c r="B31" s="730"/>
      <c r="C31" s="1107"/>
      <c r="D31" s="1107"/>
      <c r="E31" s="1111">
        <f>SUM(E29:E30)</f>
        <v>-119992.37388096564</v>
      </c>
    </row>
    <row r="32" spans="2:6" ht="15.75" thickBot="1">
      <c r="B32" s="730" t="s">
        <v>589</v>
      </c>
      <c r="C32" s="1107"/>
      <c r="D32" s="1107"/>
      <c r="E32" s="1112">
        <f>+E31*0.25</f>
        <v>-29998.093470241409</v>
      </c>
    </row>
    <row r="33" spans="2:5" ht="16.5" thickTop="1">
      <c r="C33" s="731"/>
      <c r="D33" s="1113"/>
      <c r="E33" s="1114"/>
    </row>
    <row r="34" spans="2:5" ht="15.75">
      <c r="C34" s="1115"/>
      <c r="D34" s="1115"/>
      <c r="E34" s="1115"/>
    </row>
    <row r="35" spans="2:5" ht="15.75">
      <c r="B35" s="1102" t="s">
        <v>265</v>
      </c>
      <c r="C35" s="1115"/>
      <c r="D35" s="1115"/>
      <c r="E35" s="732">
        <v>15270</v>
      </c>
    </row>
    <row r="36" spans="2:5" ht="15.75">
      <c r="B36" s="730"/>
      <c r="C36" s="1115"/>
      <c r="D36" s="1115"/>
      <c r="E36" s="1115"/>
    </row>
    <row r="37" spans="2:5" ht="15.75">
      <c r="B37" s="730" t="s">
        <v>591</v>
      </c>
      <c r="C37" s="1115"/>
      <c r="D37" s="1115"/>
      <c r="E37" s="1115">
        <f>+E32-E35</f>
        <v>-45268.093470241409</v>
      </c>
    </row>
    <row r="38" spans="2:5" ht="15.75">
      <c r="B38" s="1116"/>
      <c r="C38" s="1117"/>
      <c r="D38" s="1118"/>
      <c r="E38" s="1119"/>
    </row>
    <row r="39" spans="2:5" ht="15.75">
      <c r="B39" s="1116"/>
      <c r="C39" s="1120"/>
      <c r="D39" s="1118"/>
      <c r="E39" s="1119"/>
    </row>
    <row r="40" spans="2:5" ht="15.75">
      <c r="B40" s="1116"/>
      <c r="C40" s="1120"/>
      <c r="D40" s="1118"/>
      <c r="E40" s="1119"/>
    </row>
    <row r="41" spans="2:5" ht="15.75">
      <c r="B41" s="1116"/>
      <c r="C41" s="1120"/>
      <c r="D41" s="1118"/>
      <c r="E41" s="1119"/>
    </row>
    <row r="42" spans="2:5">
      <c r="B42" s="1116"/>
      <c r="C42" s="1116"/>
      <c r="D42" s="1121"/>
      <c r="E42" s="1121"/>
    </row>
    <row r="43" spans="2:5">
      <c r="B43" s="1116"/>
      <c r="C43" s="1116"/>
      <c r="D43" s="1121"/>
      <c r="E43" s="1121"/>
    </row>
  </sheetData>
  <pageMargins left="0.7" right="0.7" top="0.75" bottom="0.75" header="0.3" footer="0.3"/>
  <pageSetup scale="86"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3"/>
  <sheetViews>
    <sheetView showGridLines="0" view="pageBreakPreview" topLeftCell="A7" zoomScaleNormal="100" workbookViewId="0">
      <selection activeCell="C16" sqref="C16"/>
    </sheetView>
  </sheetViews>
  <sheetFormatPr defaultColWidth="9" defaultRowHeight="12.75"/>
  <cols>
    <col min="1" max="1" width="35.125" style="61" customWidth="1"/>
    <col min="2" max="2" width="0.75" style="61" customWidth="1"/>
    <col min="3" max="3" width="35.625" style="61" customWidth="1"/>
    <col min="4" max="4" width="0.75" style="61" customWidth="1"/>
    <col min="5" max="5" width="12" style="61" customWidth="1"/>
    <col min="6" max="6" width="13.125" style="61" customWidth="1"/>
    <col min="7" max="7" width="9" style="61"/>
    <col min="8" max="8" width="28.375" style="61" customWidth="1"/>
    <col min="9" max="16384" width="9" style="61"/>
  </cols>
  <sheetData>
    <row r="1" spans="1:8" ht="18" customHeight="1">
      <c r="A1" s="220" t="str">
        <f>SOCE!A1</f>
        <v>ARIF LATIF SECURITIES (PRIVATE) LIMITED</v>
      </c>
      <c r="B1" s="59"/>
      <c r="C1" s="60"/>
      <c r="D1" s="60"/>
      <c r="E1" s="59"/>
      <c r="F1" s="59"/>
    </row>
    <row r="2" spans="1:8" ht="17.25" customHeight="1">
      <c r="A2" s="62" t="s">
        <v>92</v>
      </c>
      <c r="B2" s="60"/>
      <c r="C2" s="60"/>
      <c r="D2" s="60"/>
      <c r="E2" s="60"/>
      <c r="F2" s="60"/>
    </row>
    <row r="3" spans="1:8" ht="16.5" customHeight="1">
      <c r="A3" s="63" t="s">
        <v>93</v>
      </c>
      <c r="B3" s="64"/>
      <c r="C3" s="64"/>
      <c r="D3" s="64"/>
      <c r="E3" s="64"/>
      <c r="F3" s="64"/>
    </row>
    <row r="4" spans="1:8" ht="16.5" customHeight="1">
      <c r="A4" s="65"/>
      <c r="B4" s="64"/>
      <c r="C4" s="64"/>
      <c r="D4" s="64"/>
      <c r="E4" s="64"/>
      <c r="F4" s="64"/>
    </row>
    <row r="5" spans="1:8" s="68" customFormat="1" ht="15.75">
      <c r="A5" s="66"/>
      <c r="B5" s="67"/>
      <c r="C5" s="67"/>
      <c r="D5" s="67"/>
      <c r="E5" s="67"/>
      <c r="F5" s="67"/>
    </row>
    <row r="6" spans="1:8" s="68" customFormat="1" ht="9" customHeight="1">
      <c r="A6" s="69"/>
      <c r="B6" s="70"/>
      <c r="C6" s="70"/>
      <c r="D6" s="70"/>
      <c r="E6" s="70"/>
      <c r="F6" s="71"/>
    </row>
    <row r="7" spans="1:8" s="68" customFormat="1" ht="15.75">
      <c r="A7" s="72" t="s">
        <v>74</v>
      </c>
      <c r="B7" s="73"/>
      <c r="C7" s="72" t="s">
        <v>94</v>
      </c>
      <c r="D7" s="73"/>
      <c r="E7" s="1277" t="s">
        <v>24</v>
      </c>
      <c r="F7" s="1278"/>
    </row>
    <row r="8" spans="1:8" s="68" customFormat="1" ht="11.25" customHeight="1">
      <c r="A8" s="70"/>
      <c r="B8" s="70"/>
      <c r="C8" s="70"/>
      <c r="D8" s="70"/>
      <c r="E8" s="70"/>
      <c r="F8" s="73"/>
    </row>
    <row r="9" spans="1:8" s="68" customFormat="1" ht="12.75" customHeight="1">
      <c r="A9" s="74" t="s">
        <v>95</v>
      </c>
      <c r="B9" s="70"/>
      <c r="C9" s="75"/>
      <c r="D9" s="75"/>
      <c r="E9" s="75"/>
      <c r="F9" s="75"/>
    </row>
    <row r="10" spans="1:8" s="68" customFormat="1" ht="15.75">
      <c r="A10" s="76" t="s">
        <v>96</v>
      </c>
      <c r="B10" s="77"/>
      <c r="C10" s="77" t="s">
        <v>97</v>
      </c>
      <c r="D10" s="77"/>
      <c r="E10" s="77"/>
      <c r="H10" s="78"/>
    </row>
    <row r="11" spans="1:8" s="68" customFormat="1" ht="15.75">
      <c r="A11" s="79" t="s">
        <v>9</v>
      </c>
      <c r="B11" s="80"/>
      <c r="C11" s="81"/>
      <c r="D11" s="82"/>
      <c r="E11" s="81"/>
      <c r="F11" s="83">
        <v>3985596</v>
      </c>
      <c r="G11" s="68">
        <v>3985596</v>
      </c>
      <c r="H11" s="116">
        <f>F11-G11</f>
        <v>0</v>
      </c>
    </row>
    <row r="12" spans="1:8" s="68" customFormat="1" ht="15.75">
      <c r="A12" s="84" t="s">
        <v>98</v>
      </c>
      <c r="B12" s="80"/>
      <c r="C12" s="85"/>
      <c r="D12" s="82"/>
      <c r="E12" s="80"/>
      <c r="F12" s="86"/>
    </row>
    <row r="13" spans="1:8" s="68" customFormat="1" ht="15.75">
      <c r="A13" s="87" t="s">
        <v>99</v>
      </c>
      <c r="B13" s="80"/>
      <c r="C13" s="88"/>
      <c r="D13" s="82"/>
      <c r="E13" s="89" t="e">
        <f>'NET CAPITAL NOTES'!F14</f>
        <v>#REF!</v>
      </c>
      <c r="F13" s="86"/>
    </row>
    <row r="14" spans="1:8" s="68" customFormat="1" ht="15.75">
      <c r="A14" s="87" t="s">
        <v>100</v>
      </c>
      <c r="B14" s="80"/>
      <c r="C14" s="90"/>
      <c r="D14" s="82"/>
      <c r="E14" s="91" t="e">
        <f>'NET CAPITAL NOTES'!F15</f>
        <v>#REF!</v>
      </c>
      <c r="F14" s="86"/>
    </row>
    <row r="15" spans="1:8" s="68" customFormat="1" ht="15.75">
      <c r="A15" s="92" t="s">
        <v>101</v>
      </c>
      <c r="B15" s="80"/>
      <c r="C15" s="90"/>
      <c r="D15" s="82"/>
      <c r="E15" s="78"/>
      <c r="F15" s="93" t="e">
        <f>+E14+E13</f>
        <v>#REF!</v>
      </c>
    </row>
    <row r="16" spans="1:8" s="68" customFormat="1" ht="18" customHeight="1">
      <c r="A16" s="68" t="s">
        <v>102</v>
      </c>
      <c r="B16" s="77"/>
      <c r="C16" s="77"/>
      <c r="D16" s="77"/>
      <c r="E16" s="77"/>
      <c r="F16" s="78" t="e">
        <f>F15+F11</f>
        <v>#REF!</v>
      </c>
    </row>
    <row r="17" spans="1:16" s="68" customFormat="1" ht="5.25" customHeight="1">
      <c r="B17" s="77"/>
      <c r="C17" s="94" t="s">
        <v>103</v>
      </c>
      <c r="D17" s="94"/>
      <c r="E17" s="95">
        <v>0</v>
      </c>
      <c r="F17" s="78" t="s">
        <v>104</v>
      </c>
    </row>
    <row r="18" spans="1:16" s="68" customFormat="1" ht="5.25" customHeight="1">
      <c r="A18" s="96"/>
      <c r="B18" s="77"/>
      <c r="C18" s="94" t="s">
        <v>105</v>
      </c>
      <c r="D18" s="94"/>
      <c r="E18" s="97">
        <v>0</v>
      </c>
      <c r="F18" s="98"/>
    </row>
    <row r="19" spans="1:16" s="68" customFormat="1" ht="15.75">
      <c r="A19" s="76" t="s">
        <v>106</v>
      </c>
      <c r="B19" s="77"/>
      <c r="C19" s="99" t="s">
        <v>107</v>
      </c>
      <c r="D19" s="99"/>
      <c r="E19" s="207">
        <f>SOFP!C18</f>
        <v>7272826.3000001907</v>
      </c>
      <c r="H19" s="146" t="s">
        <v>160</v>
      </c>
      <c r="I19" s="146" t="s">
        <v>133</v>
      </c>
      <c r="L19" s="146" t="s">
        <v>132</v>
      </c>
      <c r="P19" s="146" t="s">
        <v>161</v>
      </c>
    </row>
    <row r="20" spans="1:16" s="68" customFormat="1" ht="15" customHeight="1">
      <c r="A20" s="96"/>
      <c r="B20" s="77"/>
      <c r="C20" s="99" t="s">
        <v>105</v>
      </c>
      <c r="D20" s="99"/>
      <c r="E20" s="208">
        <v>9139</v>
      </c>
      <c r="F20" s="116">
        <f>E19-E20</f>
        <v>7263687.3000001907</v>
      </c>
    </row>
    <row r="21" spans="1:16" s="68" customFormat="1" ht="15.75" customHeight="1">
      <c r="A21" s="76"/>
      <c r="B21" s="77"/>
      <c r="C21" s="99"/>
      <c r="D21" s="99"/>
      <c r="E21" s="99"/>
      <c r="F21" s="98"/>
      <c r="H21" s="202">
        <v>2148</v>
      </c>
      <c r="I21" s="68">
        <v>742</v>
      </c>
      <c r="L21" s="68">
        <v>460</v>
      </c>
      <c r="P21" s="68">
        <v>1149</v>
      </c>
    </row>
    <row r="22" spans="1:16" s="68" customFormat="1" ht="15.75">
      <c r="A22" s="96"/>
      <c r="B22" s="77"/>
      <c r="C22" s="99"/>
      <c r="D22" s="99"/>
      <c r="E22" s="99"/>
      <c r="F22" s="98"/>
      <c r="H22" s="202">
        <v>1025</v>
      </c>
      <c r="I22" s="68">
        <v>1148</v>
      </c>
      <c r="L22" s="68">
        <v>2162</v>
      </c>
      <c r="P22" s="68">
        <v>480</v>
      </c>
    </row>
    <row r="23" spans="1:16" s="68" customFormat="1" ht="15.75">
      <c r="A23" s="96"/>
      <c r="B23" s="77"/>
      <c r="C23" s="99"/>
      <c r="D23" s="99"/>
      <c r="E23" s="99"/>
      <c r="F23" s="98"/>
      <c r="H23" s="202">
        <v>1286</v>
      </c>
      <c r="I23" s="68">
        <v>25</v>
      </c>
      <c r="L23" s="68">
        <v>68</v>
      </c>
      <c r="P23" s="68">
        <v>2162</v>
      </c>
    </row>
    <row r="24" spans="1:16" s="68" customFormat="1" ht="15.75">
      <c r="A24" s="1279" t="s">
        <v>108</v>
      </c>
      <c r="B24" s="99"/>
      <c r="C24" s="100" t="s">
        <v>109</v>
      </c>
      <c r="D24" s="94"/>
      <c r="E24" s="95">
        <v>109359454</v>
      </c>
      <c r="F24" s="98"/>
      <c r="H24" s="202">
        <v>3090</v>
      </c>
      <c r="I24" s="68">
        <v>287</v>
      </c>
      <c r="L24" s="68">
        <v>856</v>
      </c>
      <c r="P24" s="68">
        <v>67</v>
      </c>
    </row>
    <row r="25" spans="1:16" s="68" customFormat="1" ht="31.5">
      <c r="A25" s="1279"/>
      <c r="B25" s="99"/>
      <c r="C25" s="100" t="s">
        <v>110</v>
      </c>
      <c r="D25" s="94"/>
      <c r="E25" s="95">
        <v>-16403918.1</v>
      </c>
      <c r="F25" s="98">
        <v>0</v>
      </c>
      <c r="H25" s="202">
        <v>143</v>
      </c>
      <c r="I25" s="68">
        <v>534</v>
      </c>
      <c r="L25" s="68">
        <v>3160</v>
      </c>
      <c r="M25" s="68">
        <v>90</v>
      </c>
      <c r="P25" s="68">
        <v>16947</v>
      </c>
    </row>
    <row r="26" spans="1:16" s="68" customFormat="1" ht="15.75">
      <c r="A26" s="1279"/>
      <c r="B26" s="99"/>
      <c r="D26" s="100"/>
      <c r="E26" s="99"/>
      <c r="F26" s="98"/>
      <c r="H26" s="202">
        <v>193</v>
      </c>
      <c r="I26" s="68">
        <v>2090</v>
      </c>
      <c r="L26" s="68">
        <v>1004</v>
      </c>
      <c r="P26" s="68">
        <v>2160</v>
      </c>
    </row>
    <row r="27" spans="1:16" s="68" customFormat="1" ht="15.75">
      <c r="A27" s="101"/>
      <c r="B27" s="99"/>
      <c r="C27" s="99"/>
      <c r="D27" s="99"/>
      <c r="E27" s="99"/>
      <c r="F27" s="98"/>
      <c r="H27" s="202">
        <v>1254</v>
      </c>
      <c r="I27" s="68">
        <v>2069</v>
      </c>
      <c r="L27" s="68">
        <v>18389</v>
      </c>
      <c r="P27" s="68">
        <v>1399</v>
      </c>
    </row>
    <row r="28" spans="1:16" s="68" customFormat="1" ht="13.5" customHeight="1">
      <c r="A28" s="1279" t="s">
        <v>111</v>
      </c>
      <c r="B28" s="77"/>
      <c r="C28" s="1279" t="s">
        <v>112</v>
      </c>
      <c r="D28" s="99"/>
      <c r="E28" s="99"/>
      <c r="F28" s="98">
        <v>0</v>
      </c>
      <c r="H28" s="202"/>
      <c r="I28" s="68">
        <v>193</v>
      </c>
      <c r="L28" s="68">
        <v>3506</v>
      </c>
      <c r="P28" s="68">
        <v>1677</v>
      </c>
    </row>
    <row r="29" spans="1:16" s="68" customFormat="1" ht="15.75">
      <c r="A29" s="1279"/>
      <c r="B29" s="77"/>
      <c r="C29" s="1279"/>
      <c r="D29" s="99"/>
      <c r="E29" s="99"/>
      <c r="F29" s="98"/>
      <c r="H29" s="202">
        <f>SUM(H21:H28)</f>
        <v>9139</v>
      </c>
      <c r="I29" s="68">
        <v>254</v>
      </c>
      <c r="L29" s="68">
        <v>10735</v>
      </c>
      <c r="P29" s="68">
        <v>17389</v>
      </c>
    </row>
    <row r="30" spans="1:16" s="68" customFormat="1" ht="18" customHeight="1">
      <c r="A30" s="1279"/>
      <c r="B30" s="77"/>
      <c r="C30" s="1279"/>
      <c r="D30" s="99"/>
      <c r="E30" s="99"/>
      <c r="F30" s="98"/>
      <c r="H30" s="116">
        <f>H29-E19</f>
        <v>-7263687.3000001907</v>
      </c>
      <c r="I30" s="68">
        <v>1677</v>
      </c>
      <c r="L30" s="68">
        <v>4970</v>
      </c>
      <c r="P30" s="68">
        <v>3506</v>
      </c>
    </row>
    <row r="31" spans="1:16" s="68" customFormat="1" ht="15.75">
      <c r="A31" s="102"/>
      <c r="B31" s="99"/>
      <c r="C31" s="103"/>
      <c r="D31" s="104"/>
      <c r="E31" s="99"/>
      <c r="F31" s="98"/>
      <c r="I31" s="68">
        <v>618</v>
      </c>
      <c r="L31" s="68">
        <v>2082</v>
      </c>
      <c r="P31" s="68">
        <v>137</v>
      </c>
    </row>
    <row r="32" spans="1:16" s="68" customFormat="1" ht="47.25">
      <c r="A32" s="102" t="s">
        <v>113</v>
      </c>
      <c r="B32" s="99"/>
      <c r="C32" s="105" t="s">
        <v>114</v>
      </c>
      <c r="D32" s="104"/>
      <c r="E32" s="99"/>
      <c r="F32" s="98">
        <v>0</v>
      </c>
      <c r="I32" s="147">
        <f>SUM(I21:I31)</f>
        <v>9637</v>
      </c>
      <c r="L32" s="68">
        <v>1145</v>
      </c>
      <c r="P32" s="68">
        <v>4971</v>
      </c>
    </row>
    <row r="33" spans="1:16" s="68" customFormat="1" ht="11.25" customHeight="1">
      <c r="A33" s="101"/>
      <c r="B33" s="99"/>
      <c r="C33" s="99"/>
      <c r="D33" s="99"/>
      <c r="E33" s="99"/>
      <c r="F33" s="98"/>
      <c r="L33" s="68">
        <v>29948</v>
      </c>
      <c r="P33" s="68">
        <v>1730</v>
      </c>
    </row>
    <row r="34" spans="1:16" s="68" customFormat="1" ht="15.75">
      <c r="A34" s="92" t="s">
        <v>115</v>
      </c>
      <c r="B34" s="99"/>
      <c r="C34" s="105" t="s">
        <v>114</v>
      </c>
      <c r="D34" s="99"/>
      <c r="E34" s="99"/>
      <c r="F34" s="106">
        <v>0</v>
      </c>
      <c r="L34" s="68">
        <v>2184</v>
      </c>
      <c r="P34" s="68">
        <v>837</v>
      </c>
    </row>
    <row r="35" spans="1:16" s="68" customFormat="1" ht="15.75">
      <c r="A35" s="76"/>
      <c r="B35" s="99"/>
      <c r="C35" s="99"/>
      <c r="D35" s="99"/>
      <c r="E35" s="99"/>
      <c r="F35" s="98"/>
      <c r="L35" s="68">
        <v>79</v>
      </c>
      <c r="P35" s="68">
        <v>28948</v>
      </c>
    </row>
    <row r="36" spans="1:16" s="68" customFormat="1" ht="15.75" customHeight="1">
      <c r="A36" s="92" t="s">
        <v>116</v>
      </c>
      <c r="B36" s="99"/>
      <c r="C36" s="99" t="s">
        <v>117</v>
      </c>
      <c r="D36" s="99"/>
      <c r="E36" s="99"/>
      <c r="F36" s="98">
        <v>0</v>
      </c>
      <c r="G36" s="68">
        <v>4083769</v>
      </c>
      <c r="L36" s="68">
        <v>107</v>
      </c>
      <c r="P36" s="68">
        <v>245</v>
      </c>
    </row>
    <row r="37" spans="1:16" s="68" customFormat="1" ht="15.75">
      <c r="A37" s="76"/>
      <c r="B37" s="99"/>
      <c r="C37" s="99"/>
      <c r="D37" s="99"/>
      <c r="E37" s="99"/>
      <c r="F37" s="107"/>
      <c r="G37" s="68">
        <v>1126320</v>
      </c>
      <c r="L37" s="68">
        <v>771</v>
      </c>
      <c r="P37" s="68">
        <v>2185</v>
      </c>
    </row>
    <row r="38" spans="1:16" s="68" customFormat="1" ht="11.25" customHeight="1">
      <c r="A38" s="101"/>
      <c r="B38" s="99"/>
      <c r="C38" s="99"/>
      <c r="D38" s="99"/>
      <c r="E38" s="99"/>
      <c r="F38" s="107"/>
      <c r="G38" s="68">
        <v>21299515</v>
      </c>
      <c r="L38" s="68">
        <v>2786</v>
      </c>
      <c r="P38" s="68">
        <v>107</v>
      </c>
    </row>
    <row r="39" spans="1:16" s="68" customFormat="1" ht="15.75">
      <c r="A39" s="108" t="s">
        <v>118</v>
      </c>
      <c r="B39" s="99"/>
      <c r="C39" s="99"/>
      <c r="D39" s="99"/>
      <c r="E39" s="109"/>
      <c r="F39" s="110" t="e">
        <f>F36+F34+F32+F28+F25+F21+F16</f>
        <v>#REF!</v>
      </c>
      <c r="G39" s="68">
        <f>SUM(G36:G38)</f>
        <v>26509604</v>
      </c>
      <c r="L39" s="68">
        <v>467</v>
      </c>
      <c r="P39" s="68">
        <v>2396</v>
      </c>
    </row>
    <row r="40" spans="1:16" s="68" customFormat="1" ht="15.75">
      <c r="A40" s="101"/>
      <c r="B40" s="99"/>
      <c r="C40" s="99"/>
      <c r="D40" s="99"/>
      <c r="E40" s="109"/>
      <c r="F40" s="98"/>
      <c r="L40" s="68">
        <v>1012</v>
      </c>
      <c r="P40" s="68">
        <v>1786</v>
      </c>
    </row>
    <row r="41" spans="1:16" s="68" customFormat="1" ht="12.75" customHeight="1">
      <c r="A41" s="74" t="s">
        <v>119</v>
      </c>
      <c r="B41" s="111"/>
      <c r="C41" s="77"/>
      <c r="D41" s="77"/>
      <c r="E41" s="112"/>
      <c r="F41" s="98"/>
      <c r="L41" s="68">
        <v>12063</v>
      </c>
      <c r="P41" s="68">
        <v>467</v>
      </c>
    </row>
    <row r="42" spans="1:16" s="68" customFormat="1" ht="28.5" customHeight="1">
      <c r="A42" s="113"/>
      <c r="B42" s="114"/>
      <c r="C42" s="94" t="s">
        <v>103</v>
      </c>
      <c r="D42" s="94"/>
      <c r="E42" s="115" t="e">
        <v>#REF!</v>
      </c>
      <c r="F42" s="98"/>
      <c r="L42" s="68">
        <v>31714</v>
      </c>
      <c r="P42" s="68">
        <v>676</v>
      </c>
    </row>
    <row r="43" spans="1:16" s="68" customFormat="1" ht="15.75">
      <c r="A43" s="76" t="s">
        <v>2</v>
      </c>
      <c r="B43" s="77"/>
      <c r="C43" s="99" t="s">
        <v>120</v>
      </c>
      <c r="D43" s="99"/>
      <c r="E43" s="207">
        <f>'NET CAPITAL NOTES'!F29</f>
        <v>0</v>
      </c>
      <c r="F43" s="98"/>
      <c r="L43" s="68">
        <v>1000</v>
      </c>
      <c r="P43" s="68">
        <v>1012</v>
      </c>
    </row>
    <row r="44" spans="1:16" s="68" customFormat="1" ht="15.75">
      <c r="A44" s="76"/>
      <c r="B44" s="77"/>
      <c r="C44" s="99" t="s">
        <v>121</v>
      </c>
      <c r="D44" s="99"/>
      <c r="E44" s="208">
        <v>136518</v>
      </c>
      <c r="F44" s="98">
        <f>E43-E44</f>
        <v>-136518</v>
      </c>
      <c r="H44" s="68">
        <v>133455</v>
      </c>
      <c r="I44" s="116">
        <f>E44-H44</f>
        <v>3063</v>
      </c>
      <c r="L44" s="68">
        <v>5850</v>
      </c>
      <c r="P44" s="68">
        <v>11063</v>
      </c>
    </row>
    <row r="45" spans="1:16" s="68" customFormat="1" ht="15.75">
      <c r="A45" s="76"/>
      <c r="B45" s="77"/>
      <c r="C45" s="99"/>
      <c r="D45" s="99"/>
      <c r="E45" s="109"/>
      <c r="F45" s="98"/>
      <c r="M45" s="68">
        <v>6</v>
      </c>
      <c r="P45" s="68">
        <v>30713</v>
      </c>
    </row>
    <row r="46" spans="1:16" s="68" customFormat="1" ht="15.75">
      <c r="A46" s="76"/>
      <c r="B46" s="77"/>
      <c r="C46" s="99"/>
      <c r="D46" s="99"/>
      <c r="E46" s="109"/>
      <c r="F46" s="98"/>
      <c r="L46" s="148"/>
      <c r="P46" s="68">
        <v>1000</v>
      </c>
    </row>
    <row r="47" spans="1:16" s="68" customFormat="1" ht="15.75">
      <c r="A47" s="76" t="s">
        <v>122</v>
      </c>
      <c r="B47" s="77"/>
      <c r="C47" s="99"/>
      <c r="D47" s="99"/>
      <c r="E47" s="109"/>
      <c r="F47" s="98">
        <f>E44</f>
        <v>136518</v>
      </c>
      <c r="H47" s="116"/>
      <c r="L47" s="146">
        <f>SUM(L21:L46)</f>
        <v>136518</v>
      </c>
      <c r="P47" s="68">
        <v>5850</v>
      </c>
    </row>
    <row r="48" spans="1:16" s="68" customFormat="1" ht="15.75">
      <c r="A48" s="74"/>
      <c r="B48" s="77"/>
      <c r="C48" s="99"/>
      <c r="D48" s="99"/>
      <c r="E48" s="109"/>
      <c r="F48" s="98"/>
      <c r="H48" s="116"/>
      <c r="L48" s="146"/>
      <c r="P48" s="146">
        <f>SUM(P21:P47)</f>
        <v>141059</v>
      </c>
    </row>
    <row r="49" spans="1:17" s="68" customFormat="1" ht="15.75">
      <c r="A49" s="104" t="s">
        <v>123</v>
      </c>
      <c r="B49" s="77"/>
      <c r="C49" s="99"/>
      <c r="D49" s="99"/>
      <c r="E49" s="117"/>
      <c r="F49" s="98">
        <f>'NET CAPITAL NOTES'!F46</f>
        <v>1755439.79</v>
      </c>
      <c r="G49" s="68">
        <v>78038</v>
      </c>
      <c r="H49" s="116">
        <f>F49-G49</f>
        <v>1677401.79</v>
      </c>
      <c r="N49" s="68">
        <v>10013</v>
      </c>
    </row>
    <row r="50" spans="1:17" s="68" customFormat="1" ht="15.75">
      <c r="A50" s="96"/>
      <c r="B50" s="77"/>
      <c r="C50" s="99"/>
      <c r="D50" s="99"/>
      <c r="E50" s="117"/>
      <c r="F50" s="98"/>
      <c r="N50" s="68">
        <v>25</v>
      </c>
    </row>
    <row r="51" spans="1:17" s="68" customFormat="1" ht="18.75">
      <c r="A51" s="118" t="s">
        <v>124</v>
      </c>
      <c r="B51" s="77"/>
      <c r="C51" s="99"/>
      <c r="D51" s="99"/>
      <c r="E51" s="109"/>
      <c r="F51" s="110">
        <f>F49+F47+F44</f>
        <v>1755439.79</v>
      </c>
      <c r="N51" s="68">
        <f>SUM(N49:N50)</f>
        <v>10038</v>
      </c>
      <c r="P51" s="18"/>
    </row>
    <row r="52" spans="1:17" s="68" customFormat="1" ht="11.25" customHeight="1">
      <c r="A52" s="96"/>
      <c r="B52" s="77"/>
      <c r="C52" s="99"/>
      <c r="D52" s="99"/>
      <c r="E52" s="109"/>
      <c r="F52" s="98"/>
      <c r="P52" s="68">
        <v>141145.44</v>
      </c>
      <c r="Q52" s="68">
        <f>P52-P48</f>
        <v>86.440000000002328</v>
      </c>
    </row>
    <row r="53" spans="1:17" s="68" customFormat="1" ht="2.25" customHeight="1">
      <c r="A53" s="96"/>
      <c r="B53" s="77"/>
      <c r="C53" s="99"/>
      <c r="D53" s="99"/>
      <c r="E53" s="109"/>
      <c r="F53" s="98"/>
    </row>
    <row r="54" spans="1:17" s="68" customFormat="1" ht="22.5" customHeight="1">
      <c r="A54" s="96"/>
      <c r="B54" s="77"/>
      <c r="C54" s="99"/>
      <c r="D54" s="99"/>
      <c r="E54" s="109"/>
      <c r="F54" s="98"/>
    </row>
    <row r="55" spans="1:17" s="68" customFormat="1" ht="16.5" thickBot="1">
      <c r="A55" s="119" t="s">
        <v>125</v>
      </c>
      <c r="B55" s="119"/>
      <c r="C55" s="119"/>
      <c r="D55" s="119"/>
      <c r="E55" s="120"/>
      <c r="F55" s="121" t="e">
        <f>F39-F51</f>
        <v>#REF!</v>
      </c>
      <c r="G55" s="68">
        <v>4322608</v>
      </c>
      <c r="H55" s="116" t="e">
        <f>F55-G55</f>
        <v>#REF!</v>
      </c>
    </row>
    <row r="56" spans="1:17" s="68" customFormat="1" ht="11.25" customHeight="1" thickTop="1">
      <c r="A56" s="75"/>
      <c r="B56" s="122"/>
      <c r="C56" s="122"/>
      <c r="D56" s="122"/>
      <c r="E56" s="122"/>
      <c r="F56" s="123"/>
    </row>
    <row r="57" spans="1:17">
      <c r="A57" s="1280" t="s">
        <v>126</v>
      </c>
      <c r="B57" s="1280"/>
      <c r="C57" s="1280"/>
      <c r="D57" s="1280"/>
      <c r="E57" s="1280"/>
      <c r="F57" s="1280"/>
    </row>
    <row r="58" spans="1:17">
      <c r="A58" s="1280"/>
      <c r="B58" s="1280"/>
      <c r="C58" s="1280"/>
      <c r="D58" s="1280"/>
      <c r="E58" s="1280"/>
      <c r="F58" s="1280"/>
    </row>
    <row r="59" spans="1:17">
      <c r="A59" s="1280"/>
      <c r="B59" s="1280"/>
      <c r="C59" s="1280"/>
      <c r="D59" s="1280"/>
      <c r="E59" s="1280"/>
      <c r="F59" s="1280"/>
    </row>
    <row r="60" spans="1:17">
      <c r="A60" s="1280"/>
      <c r="B60" s="1280"/>
      <c r="C60" s="1280"/>
      <c r="D60" s="1280"/>
      <c r="E60" s="1280"/>
      <c r="F60" s="1280"/>
    </row>
    <row r="61" spans="1:17">
      <c r="A61" s="1280"/>
      <c r="B61" s="1280"/>
      <c r="C61" s="1280"/>
      <c r="D61" s="1280"/>
      <c r="E61" s="1280"/>
      <c r="F61" s="1280"/>
    </row>
    <row r="62" spans="1:17">
      <c r="A62" s="124"/>
      <c r="B62" s="124"/>
      <c r="C62" s="124"/>
      <c r="D62" s="124"/>
      <c r="E62" s="124"/>
      <c r="F62" s="124"/>
    </row>
    <row r="63" spans="1:17">
      <c r="A63" s="124"/>
      <c r="B63" s="124"/>
      <c r="C63" s="124"/>
      <c r="D63" s="124"/>
      <c r="E63" s="124"/>
      <c r="F63" s="124"/>
    </row>
    <row r="64" spans="1:17">
      <c r="A64" s="124"/>
      <c r="B64" s="124"/>
      <c r="C64" s="124"/>
      <c r="D64" s="124"/>
      <c r="E64" s="124"/>
      <c r="F64" s="124"/>
    </row>
    <row r="65" spans="1:6">
      <c r="A65" s="124"/>
      <c r="B65" s="124"/>
      <c r="C65" s="124"/>
      <c r="D65" s="124"/>
      <c r="E65" s="124"/>
      <c r="F65" s="124"/>
    </row>
    <row r="66" spans="1:6">
      <c r="A66" s="125"/>
      <c r="B66" s="125"/>
      <c r="C66" s="126"/>
      <c r="D66" s="126"/>
      <c r="E66" s="125"/>
      <c r="F66" s="127"/>
    </row>
    <row r="67" spans="1:6" ht="15.75">
      <c r="A67" s="9" t="s">
        <v>138</v>
      </c>
      <c r="B67" s="128"/>
      <c r="C67" s="126"/>
      <c r="D67" s="126"/>
      <c r="E67" s="128"/>
      <c r="F67" s="127"/>
    </row>
    <row r="83" spans="6:6">
      <c r="F83" s="129" t="s">
        <v>127</v>
      </c>
    </row>
  </sheetData>
  <mergeCells count="5">
    <mergeCell ref="E7:F7"/>
    <mergeCell ref="A24:A26"/>
    <mergeCell ref="A28:A30"/>
    <mergeCell ref="C28:C30"/>
    <mergeCell ref="A57:F61"/>
  </mergeCells>
  <printOptions horizontalCentered="1"/>
  <pageMargins left="0.75" right="0.65" top="1" bottom="0.62" header="0.5" footer="0.34"/>
  <pageSetup paperSize="9" scale="72"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I49"/>
  <sheetViews>
    <sheetView showGridLines="0" view="pageBreakPreview" zoomScaleNormal="100" workbookViewId="0">
      <selection activeCell="C16" sqref="C16"/>
    </sheetView>
  </sheetViews>
  <sheetFormatPr defaultColWidth="9" defaultRowHeight="12.75"/>
  <cols>
    <col min="1" max="1" width="5.25" style="61" customWidth="1"/>
    <col min="2" max="2" width="50.625" style="61" customWidth="1"/>
    <col min="3" max="3" width="10.625" style="61" customWidth="1"/>
    <col min="4" max="4" width="6.875" style="61" customWidth="1"/>
    <col min="5" max="5" width="6.75" style="61" customWidth="1"/>
    <col min="6" max="6" width="13.25" style="61" customWidth="1"/>
    <col min="7" max="7" width="0.625" style="61" customWidth="1"/>
    <col min="8" max="8" width="9" style="61"/>
    <col min="9" max="9" width="13.125" style="61" bestFit="1" customWidth="1"/>
    <col min="10" max="16384" width="9" style="61"/>
  </cols>
  <sheetData>
    <row r="1" spans="1:9" ht="18" customHeight="1">
      <c r="A1" s="58" t="s">
        <v>90</v>
      </c>
      <c r="B1" s="59"/>
      <c r="C1" s="60"/>
      <c r="E1" s="60"/>
      <c r="F1" s="59"/>
      <c r="G1" s="59"/>
    </row>
    <row r="2" spans="1:9" ht="17.25" customHeight="1">
      <c r="A2" s="62" t="s">
        <v>128</v>
      </c>
      <c r="E2" s="60"/>
      <c r="F2" s="60"/>
      <c r="G2" s="60"/>
    </row>
    <row r="3" spans="1:9" ht="16.5" customHeight="1">
      <c r="B3" s="63"/>
      <c r="C3" s="63"/>
      <c r="D3" s="63"/>
      <c r="E3" s="64"/>
      <c r="F3" s="64"/>
      <c r="G3" s="64"/>
    </row>
    <row r="4" spans="1:9" ht="16.5" customHeight="1">
      <c r="B4" s="65"/>
      <c r="C4" s="65"/>
      <c r="D4" s="65"/>
      <c r="E4" s="64"/>
      <c r="F4" s="64"/>
      <c r="G4" s="64"/>
    </row>
    <row r="5" spans="1:9" s="68" customFormat="1" ht="15.75">
      <c r="B5" s="66"/>
      <c r="C5" s="66"/>
      <c r="D5" s="66"/>
      <c r="E5" s="67"/>
      <c r="F5" s="67"/>
      <c r="G5" s="67"/>
    </row>
    <row r="6" spans="1:9" s="68" customFormat="1" ht="15.75">
      <c r="B6" s="69"/>
      <c r="C6" s="69"/>
      <c r="D6" s="130"/>
      <c r="E6" s="70"/>
      <c r="F6" s="73">
        <v>2016</v>
      </c>
      <c r="G6" s="70"/>
    </row>
    <row r="7" spans="1:9" s="68" customFormat="1" ht="15.75">
      <c r="B7" s="73"/>
      <c r="C7" s="73"/>
      <c r="D7" s="73"/>
      <c r="E7" s="73"/>
      <c r="F7" s="1277" t="s">
        <v>24</v>
      </c>
      <c r="G7" s="1277"/>
    </row>
    <row r="8" spans="1:9" s="68" customFormat="1" ht="11.25" customHeight="1">
      <c r="B8" s="70"/>
      <c r="C8" s="70"/>
      <c r="D8" s="70"/>
      <c r="E8" s="70"/>
      <c r="F8" s="70"/>
      <c r="G8" s="70"/>
    </row>
    <row r="9" spans="1:9" s="68" customFormat="1" ht="15.75">
      <c r="A9" s="130">
        <v>1</v>
      </c>
      <c r="B9" s="118" t="s">
        <v>129</v>
      </c>
      <c r="C9" s="118"/>
      <c r="D9" s="118"/>
      <c r="E9" s="75"/>
      <c r="F9" s="75"/>
      <c r="G9" s="75"/>
    </row>
    <row r="10" spans="1:9" s="68" customFormat="1" ht="15.75">
      <c r="A10" s="130"/>
      <c r="B10" s="118"/>
      <c r="C10" s="118"/>
      <c r="D10" s="118"/>
      <c r="E10" s="75"/>
      <c r="F10" s="75"/>
      <c r="G10" s="75"/>
    </row>
    <row r="11" spans="1:9" s="68" customFormat="1" ht="15.75">
      <c r="A11" s="130"/>
      <c r="B11" s="76" t="s">
        <v>9</v>
      </c>
      <c r="C11" s="118"/>
      <c r="D11" s="118"/>
      <c r="E11" s="75"/>
      <c r="F11" s="131">
        <v>3985596</v>
      </c>
      <c r="G11" s="75"/>
    </row>
    <row r="12" spans="1:9" s="68" customFormat="1" ht="15.75">
      <c r="B12" s="76"/>
      <c r="C12" s="76"/>
      <c r="D12" s="76"/>
      <c r="E12" s="77"/>
      <c r="F12" s="77"/>
      <c r="G12" s="77"/>
      <c r="I12" s="132"/>
    </row>
    <row r="13" spans="1:9" s="68" customFormat="1" ht="15.75">
      <c r="B13" s="84" t="s">
        <v>98</v>
      </c>
      <c r="C13" s="84"/>
      <c r="D13" s="84"/>
      <c r="E13" s="133"/>
      <c r="F13" s="134"/>
      <c r="G13" s="134"/>
    </row>
    <row r="14" spans="1:9" s="68" customFormat="1" ht="15.75">
      <c r="B14" s="135" t="s">
        <v>99</v>
      </c>
      <c r="C14" s="135"/>
      <c r="D14" s="135"/>
      <c r="E14" s="133"/>
      <c r="F14" s="136" t="e">
        <f>Trial!#REF!</f>
        <v>#REF!</v>
      </c>
      <c r="G14" s="137"/>
    </row>
    <row r="15" spans="1:9" s="68" customFormat="1" ht="15.75">
      <c r="B15" s="135" t="s">
        <v>100</v>
      </c>
      <c r="C15" s="135"/>
      <c r="D15" s="135"/>
      <c r="E15" s="133"/>
      <c r="F15" s="138" t="e">
        <f>Trial!#REF!</f>
        <v>#REF!</v>
      </c>
      <c r="G15" s="139"/>
    </row>
    <row r="16" spans="1:9" s="68" customFormat="1" ht="15.75">
      <c r="B16" s="135"/>
      <c r="C16" s="135"/>
      <c r="D16" s="135"/>
      <c r="E16" s="133"/>
      <c r="F16" s="132" t="e">
        <f>F14+F15</f>
        <v>#REF!</v>
      </c>
      <c r="G16" s="132"/>
    </row>
    <row r="17" spans="1:7" s="68" customFormat="1" ht="15.75">
      <c r="B17" s="135"/>
      <c r="C17" s="135"/>
      <c r="D17" s="135"/>
      <c r="E17" s="133"/>
      <c r="F17" s="132"/>
      <c r="G17" s="132"/>
    </row>
    <row r="18" spans="1:7" s="68" customFormat="1" ht="16.5" thickBot="1">
      <c r="B18" s="92"/>
      <c r="C18" s="92"/>
      <c r="D18" s="92"/>
      <c r="E18" s="133"/>
      <c r="F18" s="140" t="e">
        <f>F16+F11</f>
        <v>#REF!</v>
      </c>
      <c r="G18" s="132"/>
    </row>
    <row r="19" spans="1:7" s="68" customFormat="1" ht="16.5" thickTop="1">
      <c r="B19" s="92"/>
      <c r="C19" s="92"/>
      <c r="D19" s="92"/>
      <c r="E19" s="133"/>
      <c r="F19" s="132"/>
      <c r="G19" s="132"/>
    </row>
    <row r="20" spans="1:7" s="68" customFormat="1" ht="15.75">
      <c r="A20" s="57">
        <v>2</v>
      </c>
      <c r="B20" s="203" t="s">
        <v>162</v>
      </c>
      <c r="C20" s="203"/>
      <c r="D20" s="203"/>
      <c r="E20" s="204"/>
      <c r="F20" s="204"/>
      <c r="G20" s="204"/>
    </row>
    <row r="21" spans="1:7" s="68" customFormat="1" ht="15.75">
      <c r="A21" s="19"/>
      <c r="B21" s="19"/>
      <c r="C21" s="19"/>
      <c r="D21" s="19"/>
      <c r="E21" s="205"/>
      <c r="F21" s="95">
        <v>0</v>
      </c>
      <c r="G21" s="95"/>
    </row>
    <row r="22" spans="1:7" s="68" customFormat="1" ht="15.75">
      <c r="A22" s="19"/>
      <c r="B22" s="206" t="s">
        <v>107</v>
      </c>
      <c r="C22" s="206"/>
      <c r="D22" s="206"/>
      <c r="E22" s="206"/>
      <c r="F22" s="207">
        <v>9139</v>
      </c>
      <c r="G22" s="98"/>
    </row>
    <row r="23" spans="1:7" s="68" customFormat="1" ht="15.75">
      <c r="A23" s="19"/>
      <c r="B23" s="206" t="s">
        <v>105</v>
      </c>
      <c r="C23" s="206"/>
      <c r="D23" s="206"/>
      <c r="E23" s="206"/>
      <c r="F23" s="208">
        <v>-9139</v>
      </c>
      <c r="G23" s="98"/>
    </row>
    <row r="24" spans="1:7" s="68" customFormat="1" ht="15.75">
      <c r="A24" s="19"/>
      <c r="B24" s="206"/>
      <c r="C24" s="206"/>
      <c r="D24" s="206"/>
      <c r="E24" s="206"/>
      <c r="F24" s="98"/>
      <c r="G24" s="98"/>
    </row>
    <row r="25" spans="1:7" s="68" customFormat="1" ht="16.5" thickBot="1">
      <c r="A25" s="19"/>
      <c r="B25" s="206"/>
      <c r="C25" s="206"/>
      <c r="D25" s="206"/>
      <c r="E25" s="206"/>
      <c r="F25" s="209">
        <f>SUM(F21:F24)</f>
        <v>0</v>
      </c>
      <c r="G25" s="206"/>
    </row>
    <row r="26" spans="1:7" s="68" customFormat="1" ht="16.5" thickTop="1">
      <c r="A26" s="19"/>
      <c r="B26" s="206"/>
      <c r="C26" s="206"/>
      <c r="D26" s="206"/>
      <c r="E26" s="206"/>
      <c r="F26" s="78"/>
      <c r="G26" s="206"/>
    </row>
    <row r="27" spans="1:7" s="68" customFormat="1" ht="15.75">
      <c r="A27" s="57">
        <v>4</v>
      </c>
      <c r="B27" s="203" t="s">
        <v>163</v>
      </c>
      <c r="C27" s="203"/>
      <c r="D27" s="203"/>
      <c r="E27" s="206"/>
      <c r="F27" s="210"/>
      <c r="G27" s="210"/>
    </row>
    <row r="28" spans="1:7" s="68" customFormat="1" ht="15.75">
      <c r="A28" s="57"/>
      <c r="B28" s="203"/>
      <c r="C28" s="203"/>
      <c r="D28" s="203"/>
      <c r="E28" s="206"/>
      <c r="F28" s="210"/>
      <c r="G28" s="210"/>
    </row>
    <row r="29" spans="1:7" s="68" customFormat="1" ht="15.75">
      <c r="A29" s="19"/>
      <c r="B29" s="206" t="s">
        <v>120</v>
      </c>
      <c r="C29" s="206"/>
      <c r="D29" s="206"/>
      <c r="E29" s="205"/>
      <c r="F29" s="207">
        <f>Trial!M17</f>
        <v>0</v>
      </c>
      <c r="G29" s="98"/>
    </row>
    <row r="30" spans="1:7" s="68" customFormat="1" ht="15.75">
      <c r="A30" s="19"/>
      <c r="B30" s="206" t="s">
        <v>121</v>
      </c>
      <c r="C30" s="206"/>
      <c r="D30" s="206"/>
      <c r="E30" s="206"/>
      <c r="F30" s="208">
        <v>-136518</v>
      </c>
      <c r="G30" s="98"/>
    </row>
    <row r="31" spans="1:7" s="68" customFormat="1" ht="15.75">
      <c r="A31" s="19"/>
      <c r="B31" s="206"/>
      <c r="C31" s="206"/>
      <c r="D31" s="206"/>
      <c r="E31" s="206"/>
      <c r="F31" s="98"/>
      <c r="G31" s="98"/>
    </row>
    <row r="32" spans="1:7" s="68" customFormat="1" ht="16.5" thickBot="1">
      <c r="A32" s="19"/>
      <c r="B32" s="211"/>
      <c r="C32" s="211"/>
      <c r="D32" s="211"/>
      <c r="E32" s="206"/>
      <c r="F32" s="212">
        <f>SUM(F29:F31)</f>
        <v>-136518</v>
      </c>
      <c r="G32" s="210"/>
    </row>
    <row r="33" spans="1:7" s="68" customFormat="1" ht="16.5" thickTop="1">
      <c r="B33" s="92"/>
      <c r="C33" s="92"/>
      <c r="D33" s="92"/>
      <c r="E33" s="133"/>
      <c r="F33" s="132"/>
      <c r="G33" s="132"/>
    </row>
    <row r="34" spans="1:7" s="68" customFormat="1" ht="15.75">
      <c r="B34" s="92"/>
      <c r="C34" s="92"/>
      <c r="D34" s="92"/>
      <c r="E34" s="133"/>
      <c r="F34" s="132"/>
      <c r="G34" s="132"/>
    </row>
    <row r="35" spans="1:7" s="68" customFormat="1" ht="15.75">
      <c r="A35" s="57">
        <v>5</v>
      </c>
      <c r="B35" s="213" t="s">
        <v>164</v>
      </c>
      <c r="C35" s="213"/>
      <c r="D35" s="213"/>
      <c r="E35" s="206"/>
      <c r="F35" s="117"/>
      <c r="G35" s="132"/>
    </row>
    <row r="36" spans="1:7" s="68" customFormat="1" ht="15.75">
      <c r="A36" s="19"/>
      <c r="B36" s="214"/>
      <c r="C36" s="214"/>
      <c r="D36" s="214"/>
      <c r="E36" s="206"/>
      <c r="F36" s="117"/>
      <c r="G36" s="132"/>
    </row>
    <row r="37" spans="1:7" s="68" customFormat="1" ht="15.75">
      <c r="A37" s="19"/>
      <c r="B37" s="206" t="s">
        <v>165</v>
      </c>
      <c r="C37" s="206"/>
      <c r="D37" s="206"/>
      <c r="E37" s="206"/>
      <c r="F37" s="78">
        <f>-F30</f>
        <v>136518</v>
      </c>
      <c r="G37" s="132"/>
    </row>
    <row r="38" spans="1:7" s="68" customFormat="1" ht="15.75">
      <c r="A38" s="19"/>
      <c r="B38" s="19"/>
      <c r="C38" s="19"/>
      <c r="D38" s="19"/>
      <c r="E38" s="206"/>
      <c r="F38" s="78"/>
      <c r="G38" s="132"/>
    </row>
    <row r="39" spans="1:7" s="68" customFormat="1" ht="15.75">
      <c r="A39" s="19"/>
      <c r="B39" s="215"/>
      <c r="C39" s="215"/>
      <c r="D39" s="215"/>
      <c r="E39" s="206"/>
      <c r="F39" s="78"/>
      <c r="G39" s="132"/>
    </row>
    <row r="40" spans="1:7" s="68" customFormat="1" ht="16.5" thickBot="1">
      <c r="A40" s="216"/>
      <c r="B40" s="217"/>
      <c r="C40" s="217"/>
      <c r="D40" s="217"/>
      <c r="E40" s="217"/>
      <c r="F40" s="209">
        <f>SUM(F37:F39)</f>
        <v>136518</v>
      </c>
      <c r="G40" s="132"/>
    </row>
    <row r="41" spans="1:7" ht="13.5" customHeight="1" thickTop="1">
      <c r="A41" s="141">
        <v>6</v>
      </c>
      <c r="B41" s="142" t="s">
        <v>130</v>
      </c>
      <c r="C41" s="124"/>
      <c r="D41" s="124"/>
      <c r="E41" s="124"/>
      <c r="F41" s="124"/>
      <c r="G41" s="124"/>
    </row>
    <row r="42" spans="1:7" ht="15.75">
      <c r="B42" s="99"/>
      <c r="C42" s="124"/>
      <c r="D42" s="124"/>
      <c r="E42" s="124"/>
      <c r="F42" s="124"/>
      <c r="G42" s="124"/>
    </row>
    <row r="43" spans="1:7" ht="15.75">
      <c r="B43" s="99" t="s">
        <v>20</v>
      </c>
      <c r="C43" s="124"/>
      <c r="D43" s="124"/>
      <c r="E43" s="124"/>
      <c r="F43" s="132">
        <f>Notes!F163</f>
        <v>1655439.79</v>
      </c>
      <c r="G43" s="124"/>
    </row>
    <row r="44" spans="1:7" ht="15.75">
      <c r="B44" s="99" t="s">
        <v>78</v>
      </c>
      <c r="C44" s="124"/>
      <c r="D44" s="124"/>
      <c r="E44" s="124"/>
      <c r="F44" s="132">
        <f>Notes!F162</f>
        <v>100000</v>
      </c>
      <c r="G44" s="124"/>
    </row>
    <row r="45" spans="1:7" ht="15.75">
      <c r="B45" s="92"/>
      <c r="C45" s="124"/>
      <c r="D45" s="124"/>
      <c r="E45" s="124"/>
      <c r="F45" s="132"/>
      <c r="G45" s="124"/>
    </row>
    <row r="46" spans="1:7" ht="16.5" thickBot="1">
      <c r="B46" s="124"/>
      <c r="C46" s="124"/>
      <c r="D46" s="124"/>
      <c r="E46" s="124"/>
      <c r="F46" s="140">
        <f>SUM(F43:F45)</f>
        <v>1755439.79</v>
      </c>
      <c r="G46" s="124"/>
    </row>
    <row r="47" spans="1:7" ht="13.5" thickTop="1">
      <c r="B47" s="124"/>
      <c r="C47" s="124"/>
      <c r="D47" s="124"/>
      <c r="E47" s="124"/>
      <c r="F47" s="124"/>
      <c r="G47" s="124"/>
    </row>
    <row r="48" spans="1:7">
      <c r="B48" s="143"/>
      <c r="C48" s="125"/>
      <c r="D48" s="125"/>
      <c r="E48" s="126"/>
      <c r="F48" s="144"/>
      <c r="G48" s="125"/>
    </row>
    <row r="49" spans="2:7" ht="15.75">
      <c r="B49" s="9" t="s">
        <v>137</v>
      </c>
      <c r="C49" s="128"/>
      <c r="D49" s="128"/>
      <c r="E49" s="145"/>
      <c r="G49" s="128"/>
    </row>
  </sheetData>
  <mergeCells count="1">
    <mergeCell ref="F7:G7"/>
  </mergeCells>
  <printOptions horizontalCentered="1"/>
  <pageMargins left="0.75" right="0.65" top="1" bottom="0.62" header="0.5" footer="0.34"/>
  <pageSetup paperSize="9" scale="8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view="pageBreakPreview" topLeftCell="A2" zoomScale="90" zoomScaleSheetLayoutView="90" workbookViewId="0">
      <selection activeCell="E22" sqref="E22"/>
    </sheetView>
  </sheetViews>
  <sheetFormatPr defaultRowHeight="15.75"/>
  <cols>
    <col min="1" max="1" width="9" style="858"/>
    <col min="2" max="2" width="52.375" style="858" customWidth="1"/>
    <col min="3" max="4" width="11.5" style="868" bestFit="1" customWidth="1"/>
    <col min="5" max="16384" width="9" style="858"/>
  </cols>
  <sheetData>
    <row r="1" spans="1:4" s="845" customFormat="1" ht="18.75">
      <c r="A1" s="330" t="s">
        <v>170</v>
      </c>
      <c r="C1" s="846"/>
      <c r="D1" s="846"/>
    </row>
    <row r="2" spans="1:4" s="845" customFormat="1" ht="16.5">
      <c r="A2" s="847" t="s">
        <v>621</v>
      </c>
      <c r="C2" s="846"/>
      <c r="D2" s="846"/>
    </row>
    <row r="3" spans="1:4" s="845" customFormat="1">
      <c r="A3" s="848" t="s">
        <v>636</v>
      </c>
      <c r="C3" s="846"/>
      <c r="D3" s="846"/>
    </row>
    <row r="4" spans="1:4" s="845" customFormat="1" thickBot="1">
      <c r="C4" s="846"/>
      <c r="D4" s="846"/>
    </row>
    <row r="5" spans="1:4" s="853" customFormat="1" ht="16.5" thickBot="1">
      <c r="A5" s="849" t="s">
        <v>622</v>
      </c>
      <c r="B5" s="850" t="s">
        <v>623</v>
      </c>
      <c r="C5" s="851" t="s">
        <v>624</v>
      </c>
      <c r="D5" s="852" t="s">
        <v>625</v>
      </c>
    </row>
    <row r="6" spans="1:4" ht="9" customHeight="1">
      <c r="A6" s="854"/>
      <c r="B6" s="855"/>
      <c r="C6" s="856"/>
      <c r="D6" s="857"/>
    </row>
    <row r="7" spans="1:4">
      <c r="A7" s="1165">
        <v>1</v>
      </c>
      <c r="B7" s="855" t="s">
        <v>362</v>
      </c>
      <c r="C7" s="856">
        <v>371348.99999999814</v>
      </c>
      <c r="D7" s="860"/>
    </row>
    <row r="8" spans="1:4">
      <c r="A8" s="1166"/>
      <c r="B8" s="855" t="s">
        <v>158</v>
      </c>
      <c r="C8" s="856"/>
      <c r="D8" s="860">
        <f>C7</f>
        <v>371348.99999999814</v>
      </c>
    </row>
    <row r="9" spans="1:4">
      <c r="A9" s="1167" t="s">
        <v>682</v>
      </c>
      <c r="B9" s="1168"/>
      <c r="C9" s="944">
        <f t="shared" ref="C9:D9" si="0">SUM(C7:C8)</f>
        <v>371348.99999999814</v>
      </c>
      <c r="D9" s="945">
        <f t="shared" si="0"/>
        <v>371348.99999999814</v>
      </c>
    </row>
    <row r="10" spans="1:4" ht="6" customHeight="1">
      <c r="A10" s="977"/>
      <c r="B10" s="978"/>
      <c r="C10" s="944"/>
      <c r="D10" s="945"/>
    </row>
    <row r="11" spans="1:4">
      <c r="A11" s="1165">
        <v>2</v>
      </c>
      <c r="B11" s="855" t="s">
        <v>440</v>
      </c>
      <c r="C11" s="856">
        <v>165704</v>
      </c>
      <c r="D11" s="860"/>
    </row>
    <row r="12" spans="1:4">
      <c r="A12" s="1166"/>
      <c r="B12" s="855" t="s">
        <v>709</v>
      </c>
      <c r="C12" s="856"/>
      <c r="D12" s="860">
        <f>C11</f>
        <v>165704</v>
      </c>
    </row>
    <row r="13" spans="1:4">
      <c r="A13" s="982" t="s">
        <v>705</v>
      </c>
      <c r="B13" s="946"/>
      <c r="C13" s="944">
        <f>SUM(C11:C12)</f>
        <v>165704</v>
      </c>
      <c r="D13" s="944">
        <f>SUM(D11:D12)</f>
        <v>165704</v>
      </c>
    </row>
    <row r="14" spans="1:4" ht="6.75" customHeight="1">
      <c r="B14" s="983"/>
      <c r="C14" s="856"/>
      <c r="D14" s="860"/>
    </row>
    <row r="15" spans="1:4">
      <c r="A15" s="1165">
        <v>3</v>
      </c>
      <c r="B15" s="855" t="s">
        <v>440</v>
      </c>
      <c r="C15" s="856">
        <v>1121176</v>
      </c>
      <c r="D15" s="860"/>
    </row>
    <row r="16" spans="1:4">
      <c r="A16" s="1166"/>
      <c r="B16" s="855" t="s">
        <v>706</v>
      </c>
      <c r="C16" s="856"/>
      <c r="D16" s="860">
        <f>C15</f>
        <v>1121176</v>
      </c>
    </row>
    <row r="17" spans="1:8">
      <c r="A17" s="1167" t="s">
        <v>706</v>
      </c>
      <c r="B17" s="1168"/>
      <c r="C17" s="944">
        <f>SUM(C15:C16)</f>
        <v>1121176</v>
      </c>
      <c r="D17" s="944">
        <f>SUM(D15:D16)</f>
        <v>1121176</v>
      </c>
    </row>
    <row r="18" spans="1:8" ht="6.75" customHeight="1">
      <c r="A18" s="859"/>
      <c r="B18" s="855"/>
      <c r="C18" s="856"/>
      <c r="D18" s="860"/>
      <c r="H18" s="861"/>
    </row>
    <row r="19" spans="1:8">
      <c r="A19" s="1165">
        <v>4</v>
      </c>
      <c r="B19" s="855" t="s">
        <v>709</v>
      </c>
      <c r="C19" s="856"/>
      <c r="D19" s="860">
        <f>C20</f>
        <v>193493.89999998899</v>
      </c>
    </row>
    <row r="20" spans="1:8">
      <c r="A20" s="1166"/>
      <c r="B20" s="855" t="s">
        <v>711</v>
      </c>
      <c r="C20" s="856">
        <v>193493.89999998899</v>
      </c>
      <c r="D20" s="860"/>
    </row>
    <row r="21" spans="1:8">
      <c r="A21" s="982" t="s">
        <v>710</v>
      </c>
      <c r="B21" s="855"/>
      <c r="C21" s="944">
        <f>SUM(C19:C20)</f>
        <v>193493.89999998899</v>
      </c>
      <c r="D21" s="944">
        <f>SUM(D19:D20)</f>
        <v>193493.89999998899</v>
      </c>
    </row>
    <row r="22" spans="1:8">
      <c r="A22" s="1165">
        <v>5</v>
      </c>
      <c r="B22" s="855" t="s">
        <v>743</v>
      </c>
      <c r="C22" s="856">
        <f>Trial!F127</f>
        <v>2416</v>
      </c>
      <c r="D22" s="860"/>
    </row>
    <row r="23" spans="1:8">
      <c r="A23" s="1166"/>
      <c r="B23" s="855" t="s">
        <v>193</v>
      </c>
      <c r="C23" s="856"/>
      <c r="D23" s="860">
        <f>Trial!G172</f>
        <v>2416</v>
      </c>
    </row>
    <row r="24" spans="1:8">
      <c r="A24" s="982" t="s">
        <v>744</v>
      </c>
      <c r="B24" s="855"/>
      <c r="C24" s="944">
        <f>SUM(C22:C23)</f>
        <v>2416</v>
      </c>
      <c r="D24" s="944">
        <f>SUM(D22:D23)</f>
        <v>2416</v>
      </c>
    </row>
    <row r="25" spans="1:8">
      <c r="A25" s="859"/>
      <c r="B25" s="855"/>
      <c r="C25" s="856"/>
      <c r="D25" s="860"/>
    </row>
    <row r="26" spans="1:8">
      <c r="A26" s="859"/>
      <c r="B26" s="855"/>
      <c r="C26" s="856"/>
      <c r="D26" s="860"/>
    </row>
    <row r="27" spans="1:8">
      <c r="A27" s="859"/>
      <c r="B27" s="855"/>
      <c r="C27" s="856"/>
      <c r="D27" s="860"/>
    </row>
    <row r="28" spans="1:8">
      <c r="A28" s="859"/>
      <c r="B28" s="855"/>
      <c r="C28" s="856"/>
      <c r="D28" s="860"/>
    </row>
    <row r="29" spans="1:8">
      <c r="A29" s="859"/>
      <c r="B29" s="855"/>
      <c r="C29" s="856"/>
      <c r="D29" s="860"/>
    </row>
    <row r="30" spans="1:8">
      <c r="A30" s="859"/>
      <c r="B30" s="855"/>
      <c r="C30" s="856"/>
      <c r="D30" s="860"/>
    </row>
    <row r="31" spans="1:8">
      <c r="A31" s="859"/>
      <c r="B31" s="855"/>
      <c r="C31" s="856"/>
      <c r="D31" s="860"/>
    </row>
    <row r="32" spans="1:8">
      <c r="A32" s="859"/>
      <c r="B32" s="855"/>
      <c r="C32" s="856"/>
      <c r="D32" s="860"/>
    </row>
    <row r="33" spans="1:7">
      <c r="A33" s="859"/>
      <c r="B33" s="855"/>
      <c r="C33" s="856"/>
      <c r="D33" s="860"/>
    </row>
    <row r="34" spans="1:7">
      <c r="A34" s="859"/>
      <c r="B34" s="855"/>
      <c r="C34" s="856"/>
      <c r="D34" s="860"/>
      <c r="E34" s="869">
        <f>+C34-D38</f>
        <v>0</v>
      </c>
    </row>
    <row r="35" spans="1:7">
      <c r="A35" s="859"/>
      <c r="B35" s="855"/>
      <c r="C35" s="856"/>
      <c r="D35" s="860"/>
    </row>
    <row r="36" spans="1:7">
      <c r="A36" s="859"/>
      <c r="B36" s="855"/>
      <c r="C36" s="856"/>
      <c r="D36" s="860"/>
    </row>
    <row r="37" spans="1:7">
      <c r="A37" s="859"/>
      <c r="B37" s="855"/>
      <c r="C37" s="725"/>
      <c r="D37" s="860"/>
    </row>
    <row r="38" spans="1:7">
      <c r="A38" s="859"/>
      <c r="B38" s="855"/>
      <c r="C38" s="856"/>
      <c r="D38" s="860"/>
    </row>
    <row r="39" spans="1:7">
      <c r="A39" s="859"/>
      <c r="C39" s="856"/>
      <c r="D39" s="860"/>
    </row>
    <row r="40" spans="1:7">
      <c r="A40" s="859"/>
      <c r="B40" s="855"/>
      <c r="C40" s="856"/>
      <c r="D40" s="860"/>
    </row>
    <row r="41" spans="1:7">
      <c r="A41" s="859"/>
      <c r="B41" s="855"/>
      <c r="C41" s="856"/>
      <c r="D41" s="860"/>
    </row>
    <row r="42" spans="1:7">
      <c r="A42" s="859"/>
      <c r="B42" s="855"/>
      <c r="C42" s="856"/>
      <c r="D42" s="860"/>
    </row>
    <row r="43" spans="1:7">
      <c r="A43" s="859"/>
      <c r="B43" s="855"/>
      <c r="C43" s="856"/>
      <c r="D43" s="860"/>
      <c r="E43" s="869"/>
    </row>
    <row r="44" spans="1:7">
      <c r="A44" s="859"/>
      <c r="B44" s="855"/>
      <c r="C44" s="856"/>
      <c r="D44" s="860"/>
      <c r="E44" s="869"/>
    </row>
    <row r="45" spans="1:7" ht="16.5" thickBot="1">
      <c r="A45" s="862"/>
      <c r="B45" s="863"/>
      <c r="C45" s="864"/>
      <c r="D45" s="865"/>
      <c r="E45" s="869"/>
    </row>
    <row r="46" spans="1:7" ht="16.5" thickBot="1">
      <c r="A46" s="866"/>
      <c r="B46" s="867" t="s">
        <v>1</v>
      </c>
      <c r="C46" s="851">
        <f>SUM(C6:C45)</f>
        <v>3708277.7999999747</v>
      </c>
      <c r="D46" s="852">
        <f>SUM(D6:D45)</f>
        <v>3708277.7999999747</v>
      </c>
      <c r="E46" s="869"/>
      <c r="G46" s="869">
        <f>+E46-F46</f>
        <v>0</v>
      </c>
    </row>
  </sheetData>
  <mergeCells count="7">
    <mergeCell ref="A22:A23"/>
    <mergeCell ref="A19:A20"/>
    <mergeCell ref="A17:B17"/>
    <mergeCell ref="A7:A8"/>
    <mergeCell ref="A9:B9"/>
    <mergeCell ref="A11:A12"/>
    <mergeCell ref="A15:A16"/>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view="pageBreakPreview" topLeftCell="A48" zoomScaleNormal="100" zoomScaleSheetLayoutView="100" workbookViewId="0">
      <selection activeCell="C16" sqref="C16"/>
    </sheetView>
  </sheetViews>
  <sheetFormatPr defaultRowHeight="15.75"/>
  <cols>
    <col min="1" max="1" width="11.875" customWidth="1"/>
    <col min="2" max="2" width="53" customWidth="1"/>
    <col min="3" max="3" width="8.75" customWidth="1"/>
    <col min="4" max="4" width="16.25" customWidth="1"/>
    <col min="5" max="5" width="15.375" customWidth="1"/>
  </cols>
  <sheetData>
    <row r="1" spans="1:5" ht="18.75">
      <c r="A1" s="153" t="s">
        <v>139</v>
      </c>
      <c r="B1" s="153"/>
      <c r="C1" s="154"/>
      <c r="D1" s="155" t="s">
        <v>140</v>
      </c>
      <c r="E1" s="156"/>
    </row>
    <row r="2" spans="1:5" ht="18.75">
      <c r="A2" s="156"/>
      <c r="B2" s="156"/>
      <c r="C2" s="154"/>
      <c r="D2" s="157" t="s">
        <v>141</v>
      </c>
      <c r="E2" s="156"/>
    </row>
    <row r="3" spans="1:5" ht="18.75">
      <c r="A3" s="157"/>
      <c r="B3" s="157"/>
      <c r="C3" s="154"/>
      <c r="D3" s="157"/>
      <c r="E3" s="156"/>
    </row>
    <row r="4" spans="1:5" ht="18.75">
      <c r="A4" s="1281" t="s">
        <v>142</v>
      </c>
      <c r="B4" s="1281"/>
      <c r="C4" s="154"/>
      <c r="D4" s="154" t="s">
        <v>143</v>
      </c>
      <c r="E4" s="158"/>
    </row>
    <row r="5" spans="1:5" ht="18.75">
      <c r="A5" s="154"/>
      <c r="B5" s="160" t="s">
        <v>153</v>
      </c>
      <c r="C5" s="159"/>
      <c r="D5" s="159" t="s">
        <v>144</v>
      </c>
      <c r="E5" s="161" t="s">
        <v>145</v>
      </c>
    </row>
    <row r="6" spans="1:5" ht="18.75">
      <c r="A6" s="162" t="s">
        <v>146</v>
      </c>
      <c r="B6" s="163" t="s">
        <v>154</v>
      </c>
      <c r="C6" s="159"/>
      <c r="D6" s="159" t="s">
        <v>147</v>
      </c>
      <c r="E6" s="164"/>
    </row>
    <row r="7" spans="1:5" ht="18.75">
      <c r="A7" s="159"/>
      <c r="B7" s="159"/>
      <c r="C7" s="159"/>
      <c r="D7" s="159" t="s">
        <v>148</v>
      </c>
      <c r="E7" s="165"/>
    </row>
    <row r="8" spans="1:5" ht="37.5">
      <c r="A8" s="166" t="s">
        <v>149</v>
      </c>
      <c r="B8" s="167">
        <v>42551</v>
      </c>
      <c r="C8" s="159"/>
      <c r="D8" s="159" t="s">
        <v>150</v>
      </c>
      <c r="E8" s="168"/>
    </row>
    <row r="9" spans="1:5" ht="19.5" thickBot="1">
      <c r="A9" s="159"/>
      <c r="B9" s="159"/>
      <c r="C9" s="159"/>
      <c r="D9" s="159"/>
      <c r="E9" s="159"/>
    </row>
    <row r="10" spans="1:5" ht="19.5" thickBot="1">
      <c r="A10" s="169" t="s">
        <v>151</v>
      </c>
      <c r="B10" s="169" t="s">
        <v>31</v>
      </c>
      <c r="C10" s="169" t="s">
        <v>152</v>
      </c>
      <c r="D10" s="170">
        <v>2016</v>
      </c>
      <c r="E10" s="171">
        <v>2015</v>
      </c>
    </row>
    <row r="11" spans="1:5" ht="18.75">
      <c r="A11" s="172"/>
      <c r="B11" s="173"/>
      <c r="C11" s="173"/>
      <c r="D11" s="173"/>
      <c r="E11" s="173"/>
    </row>
    <row r="12" spans="1:5" ht="18.75">
      <c r="A12" s="174"/>
      <c r="B12" s="175"/>
      <c r="C12" s="173"/>
      <c r="D12" s="176"/>
      <c r="E12" s="173"/>
    </row>
    <row r="13" spans="1:5" ht="18.75">
      <c r="A13" s="177"/>
      <c r="B13" s="175"/>
      <c r="C13" s="178"/>
      <c r="D13" s="179"/>
      <c r="E13" s="180"/>
    </row>
    <row r="14" spans="1:5" ht="18.75">
      <c r="A14" s="174"/>
      <c r="B14" s="175"/>
      <c r="C14" s="178"/>
      <c r="D14" s="181"/>
      <c r="E14" s="180"/>
    </row>
    <row r="15" spans="1:5" ht="18.75">
      <c r="A15" s="177"/>
      <c r="B15" s="182"/>
      <c r="C15" s="178"/>
      <c r="D15" s="183"/>
      <c r="E15" s="180"/>
    </row>
    <row r="16" spans="1:5" ht="18.75">
      <c r="A16" s="174"/>
      <c r="B16" s="184"/>
      <c r="C16" s="178"/>
      <c r="D16" s="183"/>
      <c r="E16" s="180"/>
    </row>
    <row r="17" spans="1:5" ht="18.75">
      <c r="A17" s="177"/>
      <c r="B17" s="184"/>
      <c r="C17" s="178"/>
      <c r="D17" s="183"/>
      <c r="E17" s="180"/>
    </row>
    <row r="18" spans="1:5" ht="18.75">
      <c r="A18" s="174"/>
      <c r="B18" s="185"/>
      <c r="C18" s="178"/>
      <c r="D18" s="186"/>
      <c r="E18" s="187"/>
    </row>
    <row r="19" spans="1:5" ht="18.75">
      <c r="A19" s="177"/>
      <c r="B19" s="188"/>
      <c r="C19" s="178"/>
      <c r="D19" s="186"/>
      <c r="E19" s="189"/>
    </row>
    <row r="20" spans="1:5" ht="18.75">
      <c r="A20" s="174"/>
      <c r="B20" s="184"/>
      <c r="C20" s="178"/>
      <c r="D20" s="190"/>
      <c r="E20" s="191"/>
    </row>
    <row r="21" spans="1:5" ht="18.75">
      <c r="A21" s="177"/>
      <c r="B21" s="184"/>
      <c r="C21" s="178"/>
      <c r="D21" s="190"/>
      <c r="E21" s="191"/>
    </row>
    <row r="22" spans="1:5" ht="18.75">
      <c r="A22" s="174"/>
      <c r="B22" s="184"/>
      <c r="C22" s="178"/>
      <c r="D22" s="190"/>
      <c r="E22" s="180"/>
    </row>
    <row r="23" spans="1:5" ht="19.5" thickBot="1">
      <c r="A23" s="174"/>
      <c r="B23" s="192"/>
      <c r="C23" s="178"/>
      <c r="D23" s="193">
        <f>SUM(D12:D22)</f>
        <v>0</v>
      </c>
      <c r="E23" s="194">
        <f>SUM(E12:E22)</f>
        <v>0</v>
      </c>
    </row>
    <row r="24" spans="1:5" ht="19.5" thickTop="1">
      <c r="A24" s="177"/>
      <c r="B24" s="192"/>
      <c r="C24" s="178"/>
      <c r="D24" s="195"/>
      <c r="E24" s="195"/>
    </row>
    <row r="25" spans="1:5" ht="18.75">
      <c r="A25" s="177"/>
      <c r="B25" s="192"/>
      <c r="C25" s="178"/>
      <c r="D25" s="195"/>
      <c r="E25" s="195"/>
    </row>
    <row r="26" spans="1:5" ht="18.75">
      <c r="A26" s="177"/>
      <c r="B26" s="192"/>
      <c r="C26" s="178"/>
      <c r="D26" s="195"/>
      <c r="E26" s="195"/>
    </row>
    <row r="27" spans="1:5" ht="18.75">
      <c r="A27" s="177"/>
      <c r="B27" s="192"/>
      <c r="C27" s="178"/>
      <c r="D27" s="195"/>
      <c r="E27" s="195"/>
    </row>
    <row r="28" spans="1:5" ht="18.75">
      <c r="A28" s="177"/>
      <c r="B28" s="192"/>
      <c r="C28" s="178"/>
      <c r="D28" s="195"/>
      <c r="E28" s="195"/>
    </row>
    <row r="29" spans="1:5" ht="18.75">
      <c r="A29" s="177"/>
      <c r="B29" s="192"/>
      <c r="C29" s="178"/>
      <c r="D29" s="195"/>
      <c r="E29" s="195"/>
    </row>
    <row r="30" spans="1:5" ht="18.75">
      <c r="A30" s="177"/>
      <c r="B30" s="192"/>
      <c r="C30" s="178"/>
      <c r="D30" s="195"/>
      <c r="E30" s="195"/>
    </row>
    <row r="31" spans="1:5" ht="18.75">
      <c r="A31" s="177"/>
      <c r="B31" s="192"/>
      <c r="C31" s="178"/>
      <c r="D31" s="195"/>
      <c r="E31" s="195"/>
    </row>
    <row r="32" spans="1:5" ht="18.75">
      <c r="A32" s="177"/>
      <c r="B32" s="192"/>
      <c r="C32" s="178"/>
      <c r="D32" s="195"/>
      <c r="E32" s="195"/>
    </row>
    <row r="33" spans="1:5" ht="18.75">
      <c r="A33" s="177"/>
      <c r="B33" s="192"/>
      <c r="C33" s="178"/>
      <c r="D33" s="195"/>
      <c r="E33" s="195"/>
    </row>
    <row r="34" spans="1:5" ht="18.75">
      <c r="A34" s="177"/>
      <c r="B34" s="192"/>
      <c r="C34" s="178"/>
      <c r="D34" s="195"/>
      <c r="E34" s="195"/>
    </row>
    <row r="35" spans="1:5" ht="19.5" thickBot="1">
      <c r="A35" s="196"/>
      <c r="B35" s="197"/>
      <c r="C35" s="198"/>
      <c r="D35" s="199"/>
      <c r="E35" s="200"/>
    </row>
  </sheetData>
  <mergeCells count="1">
    <mergeCell ref="A4:B4"/>
  </mergeCells>
  <pageMargins left="0.7" right="0.7" top="0.75" bottom="0.75" header="0.3" footer="0.3"/>
  <pageSetup scale="80"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view="pageBreakPreview" topLeftCell="A16" zoomScaleNormal="100" zoomScaleSheetLayoutView="100" workbookViewId="0">
      <selection activeCell="C16" sqref="C16"/>
    </sheetView>
  </sheetViews>
  <sheetFormatPr defaultRowHeight="15.75"/>
  <cols>
    <col min="1" max="1" width="11.875" customWidth="1"/>
    <col min="2" max="2" width="53" customWidth="1"/>
    <col min="3" max="3" width="8.75" customWidth="1"/>
    <col min="4" max="4" width="16.25" customWidth="1"/>
    <col min="5" max="5" width="15.375" customWidth="1"/>
  </cols>
  <sheetData>
    <row r="1" spans="1:5" ht="18.75">
      <c r="A1" s="153" t="s">
        <v>139</v>
      </c>
      <c r="B1" s="153"/>
      <c r="C1" s="154"/>
      <c r="D1" s="155" t="s">
        <v>140</v>
      </c>
      <c r="E1" s="156"/>
    </row>
    <row r="2" spans="1:5" ht="18.75">
      <c r="A2" s="156"/>
      <c r="B2" s="156"/>
      <c r="C2" s="154"/>
      <c r="D2" s="157" t="s">
        <v>141</v>
      </c>
      <c r="E2" s="156"/>
    </row>
    <row r="3" spans="1:5" ht="18.75">
      <c r="A3" s="157"/>
      <c r="B3" s="157"/>
      <c r="C3" s="154"/>
      <c r="D3" s="157"/>
      <c r="E3" s="156"/>
    </row>
    <row r="4" spans="1:5" ht="18.75">
      <c r="A4" s="1281" t="s">
        <v>142</v>
      </c>
      <c r="B4" s="1281"/>
      <c r="C4" s="154"/>
      <c r="D4" s="154" t="s">
        <v>143</v>
      </c>
      <c r="E4" s="158"/>
    </row>
    <row r="5" spans="1:5" ht="18.75">
      <c r="A5" s="154"/>
      <c r="B5" s="160" t="s">
        <v>153</v>
      </c>
      <c r="C5" s="159"/>
      <c r="D5" s="159" t="s">
        <v>144</v>
      </c>
      <c r="E5" s="161" t="s">
        <v>145</v>
      </c>
    </row>
    <row r="6" spans="1:5" ht="18.75">
      <c r="A6" s="162" t="s">
        <v>146</v>
      </c>
      <c r="B6" s="163" t="s">
        <v>155</v>
      </c>
      <c r="C6" s="159"/>
      <c r="D6" s="159" t="s">
        <v>147</v>
      </c>
      <c r="E6" s="164"/>
    </row>
    <row r="7" spans="1:5" ht="18.75">
      <c r="A7" s="159"/>
      <c r="B7" s="159"/>
      <c r="C7" s="159"/>
      <c r="D7" s="159" t="s">
        <v>148</v>
      </c>
      <c r="E7" s="165"/>
    </row>
    <row r="8" spans="1:5" ht="37.5">
      <c r="A8" s="166" t="s">
        <v>149</v>
      </c>
      <c r="B8" s="167">
        <v>42551</v>
      </c>
      <c r="C8" s="159"/>
      <c r="D8" s="159" t="s">
        <v>150</v>
      </c>
      <c r="E8" s="168"/>
    </row>
    <row r="9" spans="1:5" ht="19.5" thickBot="1">
      <c r="A9" s="159"/>
      <c r="B9" s="159"/>
      <c r="C9" s="159"/>
      <c r="D9" s="159"/>
      <c r="E9" s="159"/>
    </row>
    <row r="10" spans="1:5" ht="19.5" thickBot="1">
      <c r="A10" s="169" t="s">
        <v>151</v>
      </c>
      <c r="B10" s="169" t="s">
        <v>31</v>
      </c>
      <c r="C10" s="169" t="s">
        <v>152</v>
      </c>
      <c r="D10" s="170">
        <v>2016</v>
      </c>
      <c r="E10" s="171">
        <v>2015</v>
      </c>
    </row>
    <row r="11" spans="1:5" ht="18.75">
      <c r="A11" s="172"/>
      <c r="B11" s="173"/>
      <c r="C11" s="173"/>
      <c r="D11" s="173"/>
      <c r="E11" s="173"/>
    </row>
    <row r="12" spans="1:5" ht="18.75">
      <c r="A12" s="174"/>
      <c r="B12" s="175"/>
      <c r="C12" s="173"/>
      <c r="D12" s="176"/>
      <c r="E12" s="173"/>
    </row>
    <row r="13" spans="1:5" ht="18.75">
      <c r="A13" s="177"/>
      <c r="B13" s="175"/>
      <c r="C13" s="178"/>
      <c r="D13" s="179"/>
      <c r="E13" s="180"/>
    </row>
    <row r="14" spans="1:5" ht="18.75">
      <c r="A14" s="174"/>
      <c r="B14" s="175"/>
      <c r="C14" s="178"/>
      <c r="D14" s="181"/>
      <c r="E14" s="180"/>
    </row>
    <row r="15" spans="1:5" ht="18.75">
      <c r="A15" s="177"/>
      <c r="B15" s="182"/>
      <c r="C15" s="178"/>
      <c r="D15" s="183"/>
      <c r="E15" s="180"/>
    </row>
    <row r="16" spans="1:5" ht="18.75">
      <c r="A16" s="174"/>
      <c r="B16" s="184"/>
      <c r="C16" s="178"/>
      <c r="D16" s="183"/>
      <c r="E16" s="180"/>
    </row>
    <row r="17" spans="1:5" ht="18.75">
      <c r="A17" s="177"/>
      <c r="B17" s="184"/>
      <c r="C17" s="178"/>
      <c r="D17" s="183"/>
      <c r="E17" s="180"/>
    </row>
    <row r="18" spans="1:5" ht="18.75">
      <c r="A18" s="174"/>
      <c r="B18" s="185"/>
      <c r="C18" s="178"/>
      <c r="D18" s="186"/>
      <c r="E18" s="187"/>
    </row>
    <row r="19" spans="1:5" ht="18.75">
      <c r="A19" s="177"/>
      <c r="B19" s="188"/>
      <c r="C19" s="178"/>
      <c r="D19" s="186"/>
      <c r="E19" s="189"/>
    </row>
    <row r="20" spans="1:5" ht="18.75">
      <c r="A20" s="174"/>
      <c r="B20" s="184"/>
      <c r="C20" s="178"/>
      <c r="D20" s="190"/>
      <c r="E20" s="191"/>
    </row>
    <row r="21" spans="1:5" ht="18.75">
      <c r="A21" s="177"/>
      <c r="B21" s="184"/>
      <c r="C21" s="178"/>
      <c r="D21" s="190"/>
      <c r="E21" s="191"/>
    </row>
    <row r="22" spans="1:5" ht="18.75">
      <c r="A22" s="174"/>
      <c r="B22" s="184"/>
      <c r="C22" s="178"/>
      <c r="D22" s="190"/>
      <c r="E22" s="180"/>
    </row>
    <row r="23" spans="1:5" ht="19.5" thickBot="1">
      <c r="A23" s="174"/>
      <c r="B23" s="192"/>
      <c r="C23" s="178"/>
      <c r="D23" s="193">
        <f>SUM(D12:D22)</f>
        <v>0</v>
      </c>
      <c r="E23" s="194">
        <f>SUM(E12:E22)</f>
        <v>0</v>
      </c>
    </row>
    <row r="24" spans="1:5" ht="19.5" thickTop="1">
      <c r="A24" s="177"/>
      <c r="B24" s="192"/>
      <c r="C24" s="178"/>
      <c r="D24" s="195"/>
      <c r="E24" s="195"/>
    </row>
    <row r="25" spans="1:5" ht="18.75">
      <c r="A25" s="177"/>
      <c r="B25" s="192"/>
      <c r="C25" s="178"/>
      <c r="D25" s="195"/>
      <c r="E25" s="195"/>
    </row>
    <row r="26" spans="1:5" ht="18.75">
      <c r="A26" s="177"/>
      <c r="B26" s="192"/>
      <c r="C26" s="178"/>
      <c r="D26" s="195"/>
      <c r="E26" s="195"/>
    </row>
    <row r="27" spans="1:5" ht="18.75">
      <c r="A27" s="177"/>
      <c r="B27" s="192"/>
      <c r="C27" s="178"/>
      <c r="D27" s="195"/>
      <c r="E27" s="195"/>
    </row>
    <row r="28" spans="1:5" ht="18.75">
      <c r="A28" s="177"/>
      <c r="B28" s="192"/>
      <c r="C28" s="178"/>
      <c r="D28" s="195"/>
      <c r="E28" s="195"/>
    </row>
    <row r="29" spans="1:5" ht="18.75">
      <c r="A29" s="177"/>
      <c r="B29" s="192"/>
      <c r="C29" s="178"/>
      <c r="D29" s="195"/>
      <c r="E29" s="195"/>
    </row>
    <row r="30" spans="1:5" ht="18.75">
      <c r="A30" s="177"/>
      <c r="B30" s="192"/>
      <c r="C30" s="178"/>
      <c r="D30" s="195"/>
      <c r="E30" s="195"/>
    </row>
    <row r="31" spans="1:5" ht="18.75">
      <c r="A31" s="177"/>
      <c r="B31" s="192"/>
      <c r="C31" s="178"/>
      <c r="D31" s="195"/>
      <c r="E31" s="195"/>
    </row>
    <row r="32" spans="1:5" ht="18.75">
      <c r="A32" s="177"/>
      <c r="B32" s="192"/>
      <c r="C32" s="178"/>
      <c r="D32" s="195"/>
      <c r="E32" s="195"/>
    </row>
    <row r="33" spans="1:5" ht="18.75">
      <c r="A33" s="177"/>
      <c r="B33" s="192"/>
      <c r="C33" s="178"/>
      <c r="D33" s="195"/>
      <c r="E33" s="195"/>
    </row>
    <row r="34" spans="1:5" ht="18.75">
      <c r="A34" s="177"/>
      <c r="B34" s="192"/>
      <c r="C34" s="178"/>
      <c r="D34" s="195"/>
      <c r="E34" s="195"/>
    </row>
    <row r="35" spans="1:5" ht="19.5" thickBot="1">
      <c r="A35" s="196"/>
      <c r="B35" s="197"/>
      <c r="C35" s="198"/>
      <c r="D35" s="199"/>
      <c r="E35" s="200"/>
    </row>
  </sheetData>
  <mergeCells count="1">
    <mergeCell ref="A4:B4"/>
  </mergeCells>
  <pageMargins left="0.7" right="0.7" top="0.75" bottom="0.75" header="0.3" footer="0.3"/>
  <pageSetup scale="80"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view="pageBreakPreview" topLeftCell="A19" zoomScaleNormal="100" zoomScaleSheetLayoutView="100" workbookViewId="0">
      <selection activeCell="C16" sqref="C16"/>
    </sheetView>
  </sheetViews>
  <sheetFormatPr defaultRowHeight="15.75"/>
  <cols>
    <col min="1" max="1" width="11.875" customWidth="1"/>
    <col min="2" max="2" width="53" customWidth="1"/>
    <col min="3" max="3" width="8.75" customWidth="1"/>
    <col min="4" max="4" width="16.25" customWidth="1"/>
    <col min="5" max="5" width="15.375" customWidth="1"/>
  </cols>
  <sheetData>
    <row r="1" spans="1:5" ht="18.75">
      <c r="A1" s="153" t="s">
        <v>139</v>
      </c>
      <c r="B1" s="153"/>
      <c r="C1" s="154"/>
      <c r="D1" s="155" t="s">
        <v>140</v>
      </c>
      <c r="E1" s="156"/>
    </row>
    <row r="2" spans="1:5" ht="18.75">
      <c r="A2" s="156"/>
      <c r="B2" s="156"/>
      <c r="C2" s="154"/>
      <c r="D2" s="157" t="s">
        <v>141</v>
      </c>
      <c r="E2" s="156"/>
    </row>
    <row r="3" spans="1:5" ht="18.75">
      <c r="A3" s="157"/>
      <c r="B3" s="157"/>
      <c r="C3" s="154"/>
      <c r="D3" s="157"/>
      <c r="E3" s="156"/>
    </row>
    <row r="4" spans="1:5" ht="18.75">
      <c r="A4" s="1281" t="s">
        <v>142</v>
      </c>
      <c r="B4" s="1281"/>
      <c r="C4" s="154"/>
      <c r="D4" s="154" t="s">
        <v>143</v>
      </c>
      <c r="E4" s="158"/>
    </row>
    <row r="5" spans="1:5" ht="18.75">
      <c r="A5" s="154"/>
      <c r="B5" s="160" t="s">
        <v>153</v>
      </c>
      <c r="C5" s="159"/>
      <c r="D5" s="159" t="s">
        <v>144</v>
      </c>
      <c r="E5" s="161" t="s">
        <v>145</v>
      </c>
    </row>
    <row r="6" spans="1:5" ht="18.75">
      <c r="A6" s="162" t="s">
        <v>146</v>
      </c>
      <c r="B6" s="163" t="s">
        <v>51</v>
      </c>
      <c r="C6" s="159"/>
      <c r="D6" s="159" t="s">
        <v>147</v>
      </c>
      <c r="E6" s="164"/>
    </row>
    <row r="7" spans="1:5" ht="18.75">
      <c r="A7" s="159"/>
      <c r="B7" s="159"/>
      <c r="C7" s="159"/>
      <c r="D7" s="159" t="s">
        <v>148</v>
      </c>
      <c r="E7" s="165"/>
    </row>
    <row r="8" spans="1:5" ht="37.5">
      <c r="A8" s="166" t="s">
        <v>149</v>
      </c>
      <c r="B8" s="167">
        <v>42551</v>
      </c>
      <c r="C8" s="159"/>
      <c r="D8" s="159" t="s">
        <v>150</v>
      </c>
      <c r="E8" s="168"/>
    </row>
    <row r="9" spans="1:5" ht="19.5" thickBot="1">
      <c r="A9" s="159"/>
      <c r="B9" s="159"/>
      <c r="C9" s="159"/>
      <c r="D9" s="159"/>
      <c r="E9" s="159"/>
    </row>
    <row r="10" spans="1:5" ht="19.5" thickBot="1">
      <c r="A10" s="169" t="s">
        <v>151</v>
      </c>
      <c r="B10" s="169" t="s">
        <v>31</v>
      </c>
      <c r="C10" s="169" t="s">
        <v>152</v>
      </c>
      <c r="D10" s="170">
        <v>2016</v>
      </c>
      <c r="E10" s="171">
        <v>2015</v>
      </c>
    </row>
    <row r="11" spans="1:5" ht="18.75">
      <c r="A11" s="172"/>
      <c r="B11" s="173"/>
      <c r="C11" s="173"/>
      <c r="D11" s="173"/>
      <c r="E11" s="173"/>
    </row>
    <row r="12" spans="1:5" ht="18.75">
      <c r="A12" s="174"/>
      <c r="B12" s="175"/>
      <c r="C12" s="173"/>
      <c r="D12" s="176"/>
      <c r="E12" s="173"/>
    </row>
    <row r="13" spans="1:5" ht="18.75">
      <c r="A13" s="177"/>
      <c r="B13" s="175"/>
      <c r="C13" s="178"/>
      <c r="D13" s="179"/>
      <c r="E13" s="180"/>
    </row>
    <row r="14" spans="1:5" ht="18.75">
      <c r="A14" s="174"/>
      <c r="B14" s="175"/>
      <c r="C14" s="178"/>
      <c r="D14" s="181"/>
      <c r="E14" s="180"/>
    </row>
    <row r="15" spans="1:5" ht="18.75">
      <c r="A15" s="177"/>
      <c r="B15" s="182"/>
      <c r="C15" s="178"/>
      <c r="D15" s="183"/>
      <c r="E15" s="180"/>
    </row>
    <row r="16" spans="1:5" ht="18.75">
      <c r="A16" s="174"/>
      <c r="B16" s="184"/>
      <c r="C16" s="178"/>
      <c r="D16" s="183"/>
      <c r="E16" s="180"/>
    </row>
    <row r="17" spans="1:5" ht="18.75">
      <c r="A17" s="177"/>
      <c r="B17" s="184"/>
      <c r="C17" s="178"/>
      <c r="D17" s="183"/>
      <c r="E17" s="180"/>
    </row>
    <row r="18" spans="1:5" ht="18.75">
      <c r="A18" s="174"/>
      <c r="B18" s="185"/>
      <c r="C18" s="178"/>
      <c r="D18" s="186"/>
      <c r="E18" s="187"/>
    </row>
    <row r="19" spans="1:5" ht="18.75">
      <c r="A19" s="177"/>
      <c r="B19" s="188"/>
      <c r="C19" s="178"/>
      <c r="D19" s="186"/>
      <c r="E19" s="189"/>
    </row>
    <row r="20" spans="1:5" ht="18.75">
      <c r="A20" s="174"/>
      <c r="B20" s="184"/>
      <c r="C20" s="178"/>
      <c r="D20" s="190"/>
      <c r="E20" s="191"/>
    </row>
    <row r="21" spans="1:5" ht="18.75">
      <c r="A21" s="177"/>
      <c r="B21" s="184"/>
      <c r="C21" s="178"/>
      <c r="D21" s="190"/>
      <c r="E21" s="191"/>
    </row>
    <row r="22" spans="1:5" ht="18.75">
      <c r="A22" s="174"/>
      <c r="B22" s="184"/>
      <c r="C22" s="178"/>
      <c r="D22" s="190"/>
      <c r="E22" s="180"/>
    </row>
    <row r="23" spans="1:5" ht="19.5" thickBot="1">
      <c r="A23" s="174"/>
      <c r="B23" s="192"/>
      <c r="C23" s="178"/>
      <c r="D23" s="193">
        <f>SUM(D12:D22)</f>
        <v>0</v>
      </c>
      <c r="E23" s="194">
        <f>SUM(E12:E22)</f>
        <v>0</v>
      </c>
    </row>
    <row r="24" spans="1:5" ht="19.5" thickTop="1">
      <c r="A24" s="177"/>
      <c r="B24" s="192"/>
      <c r="C24" s="178"/>
      <c r="D24" s="195"/>
      <c r="E24" s="195"/>
    </row>
    <row r="25" spans="1:5" ht="18.75">
      <c r="A25" s="177"/>
      <c r="B25" s="192"/>
      <c r="C25" s="178"/>
      <c r="D25" s="195"/>
      <c r="E25" s="195"/>
    </row>
    <row r="26" spans="1:5" ht="18.75">
      <c r="A26" s="177"/>
      <c r="B26" s="192"/>
      <c r="C26" s="178"/>
      <c r="D26" s="195"/>
      <c r="E26" s="195"/>
    </row>
    <row r="27" spans="1:5" ht="18.75">
      <c r="A27" s="177"/>
      <c r="B27" s="192"/>
      <c r="C27" s="178"/>
      <c r="D27" s="195"/>
      <c r="E27" s="195"/>
    </row>
    <row r="28" spans="1:5" ht="18.75">
      <c r="A28" s="177"/>
      <c r="B28" s="192"/>
      <c r="C28" s="178"/>
      <c r="D28" s="195"/>
      <c r="E28" s="195"/>
    </row>
    <row r="29" spans="1:5" ht="18.75">
      <c r="A29" s="177"/>
      <c r="B29" s="192"/>
      <c r="C29" s="178"/>
      <c r="D29" s="195"/>
      <c r="E29" s="195"/>
    </row>
    <row r="30" spans="1:5" ht="18.75">
      <c r="A30" s="177"/>
      <c r="B30" s="192"/>
      <c r="C30" s="178"/>
      <c r="D30" s="195"/>
      <c r="E30" s="195"/>
    </row>
    <row r="31" spans="1:5" ht="18.75">
      <c r="A31" s="177"/>
      <c r="B31" s="192"/>
      <c r="C31" s="178"/>
      <c r="D31" s="195"/>
      <c r="E31" s="195"/>
    </row>
    <row r="32" spans="1:5" ht="18.75">
      <c r="A32" s="177"/>
      <c r="B32" s="192"/>
      <c r="C32" s="178"/>
      <c r="D32" s="195"/>
      <c r="E32" s="195"/>
    </row>
    <row r="33" spans="1:5" ht="18.75">
      <c r="A33" s="177"/>
      <c r="B33" s="192"/>
      <c r="C33" s="178"/>
      <c r="D33" s="195"/>
      <c r="E33" s="195"/>
    </row>
    <row r="34" spans="1:5" ht="18.75">
      <c r="A34" s="177"/>
      <c r="B34" s="192"/>
      <c r="C34" s="178"/>
      <c r="D34" s="195"/>
      <c r="E34" s="195"/>
    </row>
    <row r="35" spans="1:5" ht="19.5" thickBot="1">
      <c r="A35" s="196"/>
      <c r="B35" s="197"/>
      <c r="C35" s="198"/>
      <c r="D35" s="199"/>
      <c r="E35" s="200"/>
    </row>
  </sheetData>
  <mergeCells count="1">
    <mergeCell ref="A4:B4"/>
  </mergeCells>
  <pageMargins left="0.7" right="0.7" top="0.75" bottom="0.75" header="0.3" footer="0.3"/>
  <pageSetup scale="80"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view="pageBreakPreview" zoomScaleNormal="100" zoomScaleSheetLayoutView="100" workbookViewId="0">
      <selection activeCell="C16" sqref="C16"/>
    </sheetView>
  </sheetViews>
  <sheetFormatPr defaultRowHeight="15.75"/>
  <cols>
    <col min="1" max="1" width="11.875" customWidth="1"/>
    <col min="2" max="2" width="53" customWidth="1"/>
    <col min="3" max="3" width="8.75" customWidth="1"/>
    <col min="4" max="4" width="16.25" customWidth="1"/>
    <col min="5" max="5" width="15.375" customWidth="1"/>
  </cols>
  <sheetData>
    <row r="1" spans="1:5" ht="18.75">
      <c r="A1" s="153" t="s">
        <v>139</v>
      </c>
      <c r="B1" s="153"/>
      <c r="C1" s="154"/>
      <c r="D1" s="155" t="s">
        <v>140</v>
      </c>
      <c r="E1" s="156"/>
    </row>
    <row r="2" spans="1:5" ht="18.75">
      <c r="A2" s="156"/>
      <c r="B2" s="156"/>
      <c r="C2" s="154"/>
      <c r="D2" s="157" t="s">
        <v>141</v>
      </c>
      <c r="E2" s="156"/>
    </row>
    <row r="3" spans="1:5" ht="18.75">
      <c r="A3" s="157"/>
      <c r="B3" s="157"/>
      <c r="C3" s="154"/>
      <c r="D3" s="157"/>
      <c r="E3" s="156"/>
    </row>
    <row r="4" spans="1:5" ht="18.75">
      <c r="A4" s="1281" t="s">
        <v>142</v>
      </c>
      <c r="B4" s="1281"/>
      <c r="C4" s="154"/>
      <c r="D4" s="154" t="s">
        <v>143</v>
      </c>
      <c r="E4" s="158"/>
    </row>
    <row r="5" spans="1:5" ht="18.75">
      <c r="A5" s="154"/>
      <c r="B5" s="160" t="s">
        <v>153</v>
      </c>
      <c r="C5" s="159"/>
      <c r="D5" s="159" t="s">
        <v>144</v>
      </c>
      <c r="E5" s="161" t="s">
        <v>145</v>
      </c>
    </row>
    <row r="6" spans="1:5" ht="18.75">
      <c r="A6" s="162" t="s">
        <v>146</v>
      </c>
      <c r="B6" s="163" t="s">
        <v>61</v>
      </c>
      <c r="C6" s="159"/>
      <c r="D6" s="159" t="s">
        <v>147</v>
      </c>
      <c r="E6" s="164"/>
    </row>
    <row r="7" spans="1:5" ht="18.75">
      <c r="A7" s="159"/>
      <c r="B7" s="159"/>
      <c r="C7" s="159"/>
      <c r="D7" s="159" t="s">
        <v>148</v>
      </c>
      <c r="E7" s="165"/>
    </row>
    <row r="8" spans="1:5" ht="37.5">
      <c r="A8" s="166" t="s">
        <v>149</v>
      </c>
      <c r="B8" s="167">
        <v>42551</v>
      </c>
      <c r="C8" s="159"/>
      <c r="D8" s="159" t="s">
        <v>150</v>
      </c>
      <c r="E8" s="168"/>
    </row>
    <row r="9" spans="1:5" ht="19.5" thickBot="1">
      <c r="A9" s="159"/>
      <c r="B9" s="159"/>
      <c r="C9" s="159"/>
      <c r="D9" s="159"/>
      <c r="E9" s="159"/>
    </row>
    <row r="10" spans="1:5" ht="19.5" thickBot="1">
      <c r="A10" s="169" t="s">
        <v>151</v>
      </c>
      <c r="B10" s="169" t="s">
        <v>31</v>
      </c>
      <c r="C10" s="169" t="s">
        <v>152</v>
      </c>
      <c r="D10" s="170">
        <v>2016</v>
      </c>
      <c r="E10" s="171">
        <v>2015</v>
      </c>
    </row>
    <row r="11" spans="1:5" ht="18.75">
      <c r="A11" s="172"/>
      <c r="B11" s="173"/>
      <c r="C11" s="173"/>
      <c r="D11" s="173"/>
      <c r="E11" s="173"/>
    </row>
    <row r="12" spans="1:5" ht="18.75">
      <c r="A12" s="174"/>
      <c r="B12" s="175"/>
      <c r="C12" s="173"/>
      <c r="D12" s="176"/>
      <c r="E12" s="173"/>
    </row>
    <row r="13" spans="1:5" ht="18.75">
      <c r="A13" s="177"/>
      <c r="B13" s="175"/>
      <c r="C13" s="178"/>
      <c r="D13" s="179"/>
      <c r="E13" s="180"/>
    </row>
    <row r="14" spans="1:5" ht="18.75">
      <c r="A14" s="174"/>
      <c r="B14" s="175"/>
      <c r="C14" s="178"/>
      <c r="D14" s="181"/>
      <c r="E14" s="180"/>
    </row>
    <row r="15" spans="1:5" ht="18.75">
      <c r="A15" s="177"/>
      <c r="B15" s="182"/>
      <c r="C15" s="178"/>
      <c r="D15" s="183"/>
      <c r="E15" s="180"/>
    </row>
    <row r="16" spans="1:5" ht="18.75">
      <c r="A16" s="174"/>
      <c r="B16" s="184"/>
      <c r="C16" s="178"/>
      <c r="D16" s="183"/>
      <c r="E16" s="180"/>
    </row>
    <row r="17" spans="1:5" ht="18.75">
      <c r="A17" s="177"/>
      <c r="B17" s="184"/>
      <c r="C17" s="178"/>
      <c r="D17" s="183"/>
      <c r="E17" s="180"/>
    </row>
    <row r="18" spans="1:5" ht="18.75">
      <c r="A18" s="174"/>
      <c r="B18" s="185"/>
      <c r="C18" s="178"/>
      <c r="D18" s="186"/>
      <c r="E18" s="187"/>
    </row>
    <row r="19" spans="1:5" ht="18.75">
      <c r="A19" s="177"/>
      <c r="B19" s="188"/>
      <c r="C19" s="178"/>
      <c r="D19" s="186"/>
      <c r="E19" s="189"/>
    </row>
    <row r="20" spans="1:5" ht="18.75">
      <c r="A20" s="174"/>
      <c r="B20" s="184"/>
      <c r="C20" s="178"/>
      <c r="D20" s="190"/>
      <c r="E20" s="191"/>
    </row>
    <row r="21" spans="1:5" ht="18.75">
      <c r="A21" s="177"/>
      <c r="B21" s="184"/>
      <c r="C21" s="178"/>
      <c r="D21" s="190"/>
      <c r="E21" s="191"/>
    </row>
    <row r="22" spans="1:5" ht="18.75">
      <c r="A22" s="174"/>
      <c r="B22" s="184"/>
      <c r="C22" s="178"/>
      <c r="D22" s="190"/>
      <c r="E22" s="180"/>
    </row>
    <row r="23" spans="1:5" ht="19.5" thickBot="1">
      <c r="A23" s="174"/>
      <c r="B23" s="192"/>
      <c r="C23" s="178"/>
      <c r="D23" s="193">
        <f>SUM(D12:D22)</f>
        <v>0</v>
      </c>
      <c r="E23" s="194">
        <f>SUM(E12:E22)</f>
        <v>0</v>
      </c>
    </row>
    <row r="24" spans="1:5" ht="19.5" thickTop="1">
      <c r="A24" s="177"/>
      <c r="B24" s="192"/>
      <c r="C24" s="178"/>
      <c r="D24" s="195"/>
      <c r="E24" s="195"/>
    </row>
    <row r="25" spans="1:5" ht="18.75">
      <c r="A25" s="177"/>
      <c r="B25" s="192"/>
      <c r="C25" s="178"/>
      <c r="D25" s="195"/>
      <c r="E25" s="195"/>
    </row>
    <row r="26" spans="1:5" ht="18.75">
      <c r="A26" s="177"/>
      <c r="B26" s="192"/>
      <c r="C26" s="178"/>
      <c r="D26" s="195"/>
      <c r="E26" s="195"/>
    </row>
    <row r="27" spans="1:5" ht="18.75">
      <c r="A27" s="177"/>
      <c r="B27" s="192"/>
      <c r="C27" s="178"/>
      <c r="D27" s="195"/>
      <c r="E27" s="195"/>
    </row>
    <row r="28" spans="1:5" ht="18.75">
      <c r="A28" s="177"/>
      <c r="B28" s="192"/>
      <c r="C28" s="178"/>
      <c r="D28" s="195"/>
      <c r="E28" s="195"/>
    </row>
    <row r="29" spans="1:5" ht="18.75">
      <c r="A29" s="177"/>
      <c r="B29" s="192"/>
      <c r="C29" s="178"/>
      <c r="D29" s="195"/>
      <c r="E29" s="195"/>
    </row>
    <row r="30" spans="1:5" ht="18.75">
      <c r="A30" s="177"/>
      <c r="B30" s="192"/>
      <c r="C30" s="178"/>
      <c r="D30" s="195"/>
      <c r="E30" s="195"/>
    </row>
    <row r="31" spans="1:5" ht="18.75">
      <c r="A31" s="177"/>
      <c r="B31" s="192"/>
      <c r="C31" s="178"/>
      <c r="D31" s="195"/>
      <c r="E31" s="195"/>
    </row>
    <row r="32" spans="1:5" ht="18.75">
      <c r="A32" s="177"/>
      <c r="B32" s="192"/>
      <c r="C32" s="178"/>
      <c r="D32" s="195"/>
      <c r="E32" s="195"/>
    </row>
    <row r="33" spans="1:5" ht="18.75">
      <c r="A33" s="177"/>
      <c r="B33" s="192"/>
      <c r="C33" s="178"/>
      <c r="D33" s="195"/>
      <c r="E33" s="195"/>
    </row>
    <row r="34" spans="1:5" ht="18.75">
      <c r="A34" s="177"/>
      <c r="B34" s="192"/>
      <c r="C34" s="178"/>
      <c r="D34" s="195"/>
      <c r="E34" s="195"/>
    </row>
    <row r="35" spans="1:5" ht="19.5" thickBot="1">
      <c r="A35" s="196"/>
      <c r="B35" s="197"/>
      <c r="C35" s="198"/>
      <c r="D35" s="199"/>
      <c r="E35" s="200"/>
    </row>
  </sheetData>
  <mergeCells count="1">
    <mergeCell ref="A4:B4"/>
  </mergeCells>
  <pageMargins left="0.7" right="0.7" top="0.75" bottom="0.75" header="0.3" footer="0.3"/>
  <pageSetup scale="80" fitToHeight="0"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view="pageBreakPreview" topLeftCell="A13" zoomScaleNormal="100" zoomScaleSheetLayoutView="100" workbookViewId="0">
      <selection activeCell="C16" sqref="C16"/>
    </sheetView>
  </sheetViews>
  <sheetFormatPr defaultRowHeight="15.75"/>
  <cols>
    <col min="1" max="1" width="11.875" customWidth="1"/>
    <col min="2" max="2" width="53" customWidth="1"/>
    <col min="3" max="3" width="8.75" customWidth="1"/>
    <col min="4" max="4" width="16.25" customWidth="1"/>
    <col min="5" max="5" width="15.375" customWidth="1"/>
  </cols>
  <sheetData>
    <row r="1" spans="1:5" ht="18.75">
      <c r="A1" s="153" t="s">
        <v>139</v>
      </c>
      <c r="B1" s="153"/>
      <c r="C1" s="154"/>
      <c r="D1" s="155" t="s">
        <v>140</v>
      </c>
      <c r="E1" s="156"/>
    </row>
    <row r="2" spans="1:5" ht="18.75">
      <c r="A2" s="156"/>
      <c r="B2" s="156"/>
      <c r="C2" s="154"/>
      <c r="D2" s="157" t="s">
        <v>141</v>
      </c>
      <c r="E2" s="156"/>
    </row>
    <row r="3" spans="1:5" ht="18.75">
      <c r="A3" s="157"/>
      <c r="B3" s="157"/>
      <c r="C3" s="154"/>
      <c r="D3" s="157"/>
      <c r="E3" s="156"/>
    </row>
    <row r="4" spans="1:5" ht="18.75">
      <c r="A4" s="1281" t="s">
        <v>142</v>
      </c>
      <c r="B4" s="1281"/>
      <c r="C4" s="154"/>
      <c r="D4" s="154" t="s">
        <v>143</v>
      </c>
      <c r="E4" s="158"/>
    </row>
    <row r="5" spans="1:5" ht="18.75">
      <c r="A5" s="154"/>
      <c r="B5" s="160" t="s">
        <v>153</v>
      </c>
      <c r="C5" s="159"/>
      <c r="D5" s="159" t="s">
        <v>144</v>
      </c>
      <c r="E5" s="161" t="s">
        <v>145</v>
      </c>
    </row>
    <row r="6" spans="1:5" ht="18.75">
      <c r="A6" s="162" t="s">
        <v>146</v>
      </c>
      <c r="B6" s="163" t="s">
        <v>156</v>
      </c>
      <c r="C6" s="159"/>
      <c r="D6" s="159" t="s">
        <v>147</v>
      </c>
      <c r="E6" s="164"/>
    </row>
    <row r="7" spans="1:5" ht="18.75">
      <c r="A7" s="159"/>
      <c r="B7" s="159"/>
      <c r="C7" s="159"/>
      <c r="D7" s="159" t="s">
        <v>148</v>
      </c>
      <c r="E7" s="165"/>
    </row>
    <row r="8" spans="1:5" ht="37.5">
      <c r="A8" s="166" t="s">
        <v>149</v>
      </c>
      <c r="B8" s="167">
        <v>42551</v>
      </c>
      <c r="C8" s="159"/>
      <c r="D8" s="159" t="s">
        <v>150</v>
      </c>
      <c r="E8" s="168"/>
    </row>
    <row r="9" spans="1:5" ht="19.5" thickBot="1">
      <c r="A9" s="159"/>
      <c r="B9" s="159"/>
      <c r="C9" s="159"/>
      <c r="D9" s="159"/>
      <c r="E9" s="159"/>
    </row>
    <row r="10" spans="1:5" ht="19.5" thickBot="1">
      <c r="A10" s="169" t="s">
        <v>151</v>
      </c>
      <c r="B10" s="169" t="s">
        <v>31</v>
      </c>
      <c r="C10" s="169" t="s">
        <v>152</v>
      </c>
      <c r="D10" s="170">
        <v>2016</v>
      </c>
      <c r="E10" s="171">
        <v>2015</v>
      </c>
    </row>
    <row r="11" spans="1:5" ht="18.75">
      <c r="A11" s="172"/>
      <c r="B11" s="173"/>
      <c r="C11" s="173"/>
      <c r="D11" s="173"/>
      <c r="E11" s="173"/>
    </row>
    <row r="12" spans="1:5" ht="18.75">
      <c r="A12" s="174"/>
      <c r="B12" s="175"/>
      <c r="C12" s="173"/>
      <c r="D12" s="176"/>
      <c r="E12" s="173"/>
    </row>
    <row r="13" spans="1:5" ht="18.75">
      <c r="A13" s="177"/>
      <c r="B13" s="175"/>
      <c r="C13" s="178"/>
      <c r="D13" s="179"/>
      <c r="E13" s="180"/>
    </row>
    <row r="14" spans="1:5" ht="18.75">
      <c r="A14" s="174"/>
      <c r="B14" s="175"/>
      <c r="C14" s="178"/>
      <c r="D14" s="181"/>
      <c r="E14" s="180"/>
    </row>
    <row r="15" spans="1:5" ht="18.75">
      <c r="A15" s="177"/>
      <c r="B15" s="182"/>
      <c r="C15" s="178"/>
      <c r="D15" s="183"/>
      <c r="E15" s="180"/>
    </row>
    <row r="16" spans="1:5" ht="18.75">
      <c r="A16" s="174"/>
      <c r="B16" s="184"/>
      <c r="C16" s="178"/>
      <c r="D16" s="183"/>
      <c r="E16" s="180"/>
    </row>
    <row r="17" spans="1:5" ht="18.75">
      <c r="A17" s="177"/>
      <c r="B17" s="184"/>
      <c r="C17" s="178"/>
      <c r="D17" s="183"/>
      <c r="E17" s="180"/>
    </row>
    <row r="18" spans="1:5" ht="18.75">
      <c r="A18" s="174"/>
      <c r="B18" s="185"/>
      <c r="C18" s="178"/>
      <c r="D18" s="186"/>
      <c r="E18" s="187"/>
    </row>
    <row r="19" spans="1:5" ht="18.75">
      <c r="A19" s="177"/>
      <c r="B19" s="188"/>
      <c r="C19" s="178"/>
      <c r="D19" s="186"/>
      <c r="E19" s="189"/>
    </row>
    <row r="20" spans="1:5" ht="18.75">
      <c r="A20" s="174"/>
      <c r="B20" s="184"/>
      <c r="C20" s="178"/>
      <c r="D20" s="190"/>
      <c r="E20" s="191"/>
    </row>
    <row r="21" spans="1:5" ht="18.75">
      <c r="A21" s="177"/>
      <c r="B21" s="184"/>
      <c r="C21" s="178"/>
      <c r="D21" s="190"/>
      <c r="E21" s="191"/>
    </row>
    <row r="22" spans="1:5" ht="18.75">
      <c r="A22" s="174"/>
      <c r="B22" s="184"/>
      <c r="C22" s="178"/>
      <c r="D22" s="190"/>
      <c r="E22" s="180"/>
    </row>
    <row r="23" spans="1:5" ht="19.5" thickBot="1">
      <c r="A23" s="174"/>
      <c r="B23" s="192"/>
      <c r="C23" s="178"/>
      <c r="D23" s="193">
        <f>SUM(D12:D22)</f>
        <v>0</v>
      </c>
      <c r="E23" s="194">
        <f>SUM(E12:E22)</f>
        <v>0</v>
      </c>
    </row>
    <row r="24" spans="1:5" ht="19.5" thickTop="1">
      <c r="A24" s="177"/>
      <c r="B24" s="192"/>
      <c r="C24" s="178"/>
      <c r="D24" s="195"/>
      <c r="E24" s="195"/>
    </row>
    <row r="25" spans="1:5" ht="18.75">
      <c r="A25" s="177"/>
      <c r="B25" s="192"/>
      <c r="C25" s="178"/>
      <c r="D25" s="195"/>
      <c r="E25" s="195"/>
    </row>
    <row r="26" spans="1:5" ht="18.75">
      <c r="A26" s="177"/>
      <c r="B26" s="192"/>
      <c r="C26" s="178"/>
      <c r="D26" s="195"/>
      <c r="E26" s="195"/>
    </row>
    <row r="27" spans="1:5" ht="18.75">
      <c r="A27" s="177"/>
      <c r="B27" s="192"/>
      <c r="C27" s="178"/>
      <c r="D27" s="195"/>
      <c r="E27" s="195"/>
    </row>
    <row r="28" spans="1:5" ht="18.75">
      <c r="A28" s="177"/>
      <c r="B28" s="192"/>
      <c r="C28" s="178"/>
      <c r="D28" s="195"/>
      <c r="E28" s="195"/>
    </row>
    <row r="29" spans="1:5" ht="18.75">
      <c r="A29" s="177"/>
      <c r="B29" s="192"/>
      <c r="C29" s="178"/>
      <c r="D29" s="195"/>
      <c r="E29" s="195"/>
    </row>
    <row r="30" spans="1:5" ht="18.75">
      <c r="A30" s="177"/>
      <c r="B30" s="192"/>
      <c r="C30" s="178"/>
      <c r="D30" s="195"/>
      <c r="E30" s="195"/>
    </row>
    <row r="31" spans="1:5" ht="18.75">
      <c r="A31" s="177"/>
      <c r="B31" s="192"/>
      <c r="C31" s="178"/>
      <c r="D31" s="195"/>
      <c r="E31" s="195"/>
    </row>
    <row r="32" spans="1:5" ht="18.75">
      <c r="A32" s="177"/>
      <c r="B32" s="192"/>
      <c r="C32" s="178"/>
      <c r="D32" s="195"/>
      <c r="E32" s="195"/>
    </row>
    <row r="33" spans="1:5" ht="18.75">
      <c r="A33" s="177"/>
      <c r="B33" s="192"/>
      <c r="C33" s="178"/>
      <c r="D33" s="195"/>
      <c r="E33" s="195"/>
    </row>
    <row r="34" spans="1:5" ht="18.75">
      <c r="A34" s="177"/>
      <c r="B34" s="192"/>
      <c r="C34" s="178"/>
      <c r="D34" s="195"/>
      <c r="E34" s="195"/>
    </row>
    <row r="35" spans="1:5" ht="19.5" thickBot="1">
      <c r="A35" s="196"/>
      <c r="B35" s="197"/>
      <c r="C35" s="198"/>
      <c r="D35" s="199"/>
      <c r="E35" s="200"/>
    </row>
  </sheetData>
  <mergeCells count="1">
    <mergeCell ref="A4:B4"/>
  </mergeCells>
  <pageMargins left="0.7" right="0.7" top="0.75" bottom="0.75" header="0.3" footer="0.3"/>
  <pageSetup scale="80" fitToHeight="0"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view="pageBreakPreview" topLeftCell="A22" zoomScaleNormal="100" zoomScaleSheetLayoutView="100" workbookViewId="0">
      <selection activeCell="C16" sqref="C16"/>
    </sheetView>
  </sheetViews>
  <sheetFormatPr defaultRowHeight="15.75"/>
  <cols>
    <col min="1" max="1" width="11.875" customWidth="1"/>
    <col min="2" max="2" width="53" customWidth="1"/>
    <col min="3" max="3" width="8.75" customWidth="1"/>
    <col min="4" max="4" width="16.25" customWidth="1"/>
    <col min="5" max="5" width="15.375" customWidth="1"/>
  </cols>
  <sheetData>
    <row r="1" spans="1:5" ht="18.75">
      <c r="A1" s="153" t="s">
        <v>139</v>
      </c>
      <c r="B1" s="153"/>
      <c r="C1" s="154"/>
      <c r="D1" s="155" t="s">
        <v>140</v>
      </c>
      <c r="E1" s="156"/>
    </row>
    <row r="2" spans="1:5" ht="18.75">
      <c r="A2" s="156"/>
      <c r="B2" s="156"/>
      <c r="C2" s="154"/>
      <c r="D2" s="157" t="s">
        <v>141</v>
      </c>
      <c r="E2" s="156"/>
    </row>
    <row r="3" spans="1:5" ht="18.75">
      <c r="A3" s="157"/>
      <c r="B3" s="157"/>
      <c r="C3" s="154"/>
      <c r="D3" s="157"/>
      <c r="E3" s="156"/>
    </row>
    <row r="4" spans="1:5" ht="18.75">
      <c r="A4" s="1281" t="s">
        <v>142</v>
      </c>
      <c r="B4" s="1281"/>
      <c r="C4" s="154"/>
      <c r="D4" s="154" t="s">
        <v>143</v>
      </c>
      <c r="E4" s="158"/>
    </row>
    <row r="5" spans="1:5" ht="18.75">
      <c r="A5" s="154"/>
      <c r="B5" s="160" t="s">
        <v>153</v>
      </c>
      <c r="C5" s="159"/>
      <c r="D5" s="159" t="s">
        <v>144</v>
      </c>
      <c r="E5" s="161" t="s">
        <v>145</v>
      </c>
    </row>
    <row r="6" spans="1:5" ht="18.75">
      <c r="A6" s="162" t="s">
        <v>146</v>
      </c>
      <c r="B6" s="163" t="s">
        <v>157</v>
      </c>
      <c r="C6" s="159"/>
      <c r="D6" s="159" t="s">
        <v>147</v>
      </c>
      <c r="E6" s="164"/>
    </row>
    <row r="7" spans="1:5" ht="18.75">
      <c r="A7" s="159"/>
      <c r="B7" s="159"/>
      <c r="C7" s="159"/>
      <c r="D7" s="159" t="s">
        <v>148</v>
      </c>
      <c r="E7" s="165"/>
    </row>
    <row r="8" spans="1:5" ht="37.5">
      <c r="A8" s="166" t="s">
        <v>149</v>
      </c>
      <c r="B8" s="167">
        <v>42551</v>
      </c>
      <c r="C8" s="159"/>
      <c r="D8" s="159" t="s">
        <v>150</v>
      </c>
      <c r="E8" s="168"/>
    </row>
    <row r="9" spans="1:5" ht="19.5" thickBot="1">
      <c r="A9" s="159"/>
      <c r="B9" s="159"/>
      <c r="C9" s="159"/>
      <c r="D9" s="159"/>
      <c r="E9" s="159"/>
    </row>
    <row r="10" spans="1:5" ht="19.5" thickBot="1">
      <c r="A10" s="169" t="s">
        <v>151</v>
      </c>
      <c r="B10" s="169" t="s">
        <v>31</v>
      </c>
      <c r="C10" s="169" t="s">
        <v>152</v>
      </c>
      <c r="D10" s="170">
        <v>2016</v>
      </c>
      <c r="E10" s="171">
        <v>2015</v>
      </c>
    </row>
    <row r="11" spans="1:5" ht="18.75">
      <c r="A11" s="172"/>
      <c r="B11" s="173"/>
      <c r="C11" s="173"/>
      <c r="D11" s="173"/>
      <c r="E11" s="173"/>
    </row>
    <row r="12" spans="1:5" ht="18.75">
      <c r="A12" s="174"/>
      <c r="B12" s="175"/>
      <c r="C12" s="173"/>
      <c r="D12" s="176"/>
      <c r="E12" s="173"/>
    </row>
    <row r="13" spans="1:5" ht="18.75">
      <c r="A13" s="177"/>
      <c r="B13" s="175"/>
      <c r="C13" s="178"/>
      <c r="D13" s="179"/>
      <c r="E13" s="180"/>
    </row>
    <row r="14" spans="1:5" ht="18.75">
      <c r="A14" s="174"/>
      <c r="B14" s="175"/>
      <c r="C14" s="178"/>
      <c r="D14" s="181"/>
      <c r="E14" s="180"/>
    </row>
    <row r="15" spans="1:5" ht="18.75">
      <c r="A15" s="177"/>
      <c r="B15" s="182"/>
      <c r="C15" s="178"/>
      <c r="D15" s="183"/>
      <c r="E15" s="180"/>
    </row>
    <row r="16" spans="1:5" ht="18.75">
      <c r="A16" s="174"/>
      <c r="B16" s="184"/>
      <c r="C16" s="178"/>
      <c r="D16" s="183"/>
      <c r="E16" s="180"/>
    </row>
    <row r="17" spans="1:5" ht="18.75">
      <c r="A17" s="177"/>
      <c r="B17" s="184"/>
      <c r="C17" s="178"/>
      <c r="D17" s="183"/>
      <c r="E17" s="180"/>
    </row>
    <row r="18" spans="1:5" ht="18.75">
      <c r="A18" s="174"/>
      <c r="B18" s="185"/>
      <c r="C18" s="178"/>
      <c r="D18" s="186"/>
      <c r="E18" s="187"/>
    </row>
    <row r="19" spans="1:5" ht="18.75">
      <c r="A19" s="177"/>
      <c r="B19" s="188"/>
      <c r="C19" s="178"/>
      <c r="D19" s="186"/>
      <c r="E19" s="189"/>
    </row>
    <row r="20" spans="1:5" ht="18.75">
      <c r="A20" s="174"/>
      <c r="B20" s="184"/>
      <c r="C20" s="178"/>
      <c r="D20" s="190"/>
      <c r="E20" s="191"/>
    </row>
    <row r="21" spans="1:5" ht="18.75">
      <c r="A21" s="177"/>
      <c r="B21" s="184"/>
      <c r="C21" s="178"/>
      <c r="D21" s="190"/>
      <c r="E21" s="191"/>
    </row>
    <row r="22" spans="1:5" ht="18.75">
      <c r="A22" s="174"/>
      <c r="B22" s="184"/>
      <c r="C22" s="178"/>
      <c r="D22" s="190"/>
      <c r="E22" s="180"/>
    </row>
    <row r="23" spans="1:5" ht="19.5" thickBot="1">
      <c r="A23" s="174"/>
      <c r="B23" s="192"/>
      <c r="C23" s="178"/>
      <c r="D23" s="193">
        <f>SUM(D12:D22)</f>
        <v>0</v>
      </c>
      <c r="E23" s="194">
        <f>SUM(E12:E22)</f>
        <v>0</v>
      </c>
    </row>
    <row r="24" spans="1:5" ht="19.5" thickTop="1">
      <c r="A24" s="177"/>
      <c r="B24" s="192"/>
      <c r="C24" s="178"/>
      <c r="D24" s="195"/>
      <c r="E24" s="195"/>
    </row>
    <row r="25" spans="1:5" ht="18.75">
      <c r="A25" s="177"/>
      <c r="B25" s="192"/>
      <c r="C25" s="178"/>
      <c r="D25" s="195"/>
      <c r="E25" s="195"/>
    </row>
    <row r="26" spans="1:5" ht="18.75">
      <c r="A26" s="177"/>
      <c r="B26" s="192"/>
      <c r="C26" s="178"/>
      <c r="D26" s="195"/>
      <c r="E26" s="195"/>
    </row>
    <row r="27" spans="1:5" ht="18.75">
      <c r="A27" s="177"/>
      <c r="B27" s="192"/>
      <c r="C27" s="178"/>
      <c r="D27" s="195"/>
      <c r="E27" s="195"/>
    </row>
    <row r="28" spans="1:5" ht="18.75">
      <c r="A28" s="177"/>
      <c r="B28" s="192"/>
      <c r="C28" s="178"/>
      <c r="D28" s="195"/>
      <c r="E28" s="195"/>
    </row>
    <row r="29" spans="1:5" ht="18.75">
      <c r="A29" s="177"/>
      <c r="B29" s="192"/>
      <c r="C29" s="178"/>
      <c r="D29" s="195"/>
      <c r="E29" s="195"/>
    </row>
    <row r="30" spans="1:5" ht="18.75">
      <c r="A30" s="177"/>
      <c r="B30" s="192"/>
      <c r="C30" s="178"/>
      <c r="D30" s="195"/>
      <c r="E30" s="195"/>
    </row>
    <row r="31" spans="1:5" ht="18.75">
      <c r="A31" s="177"/>
      <c r="B31" s="192"/>
      <c r="C31" s="178"/>
      <c r="D31" s="195"/>
      <c r="E31" s="195"/>
    </row>
    <row r="32" spans="1:5" ht="18.75">
      <c r="A32" s="177"/>
      <c r="B32" s="192"/>
      <c r="C32" s="178"/>
      <c r="D32" s="195"/>
      <c r="E32" s="195"/>
    </row>
    <row r="33" spans="1:5" ht="18.75">
      <c r="A33" s="177"/>
      <c r="B33" s="192"/>
      <c r="C33" s="178"/>
      <c r="D33" s="195"/>
      <c r="E33" s="195"/>
    </row>
    <row r="34" spans="1:5" ht="18.75">
      <c r="A34" s="177"/>
      <c r="B34" s="192"/>
      <c r="C34" s="178"/>
      <c r="D34" s="195"/>
      <c r="E34" s="195"/>
    </row>
    <row r="35" spans="1:5" ht="19.5" thickBot="1">
      <c r="A35" s="196"/>
      <c r="B35" s="197"/>
      <c r="C35" s="198"/>
      <c r="D35" s="199"/>
      <c r="E35" s="200"/>
    </row>
  </sheetData>
  <mergeCells count="1">
    <mergeCell ref="A4:B4"/>
  </mergeCells>
  <pageMargins left="0.7" right="0.7" top="0.75" bottom="0.75" header="0.3" footer="0.3"/>
  <pageSetup scale="80" fitToHeight="0"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view="pageBreakPreview" topLeftCell="C2" zoomScaleNormal="100" zoomScaleSheetLayoutView="100" workbookViewId="0">
      <selection activeCell="C16" sqref="C16"/>
    </sheetView>
  </sheetViews>
  <sheetFormatPr defaultRowHeight="15.75"/>
  <cols>
    <col min="1" max="1" width="11.875" customWidth="1"/>
    <col min="2" max="2" width="53" customWidth="1"/>
    <col min="3" max="3" width="8.75" customWidth="1"/>
    <col min="4" max="4" width="16.25" customWidth="1"/>
    <col min="5" max="5" width="15.375" customWidth="1"/>
  </cols>
  <sheetData>
    <row r="1" spans="1:5" ht="18.75">
      <c r="A1" s="153" t="s">
        <v>139</v>
      </c>
      <c r="B1" s="153"/>
      <c r="C1" s="154"/>
      <c r="D1" s="155" t="s">
        <v>140</v>
      </c>
      <c r="E1" s="156"/>
    </row>
    <row r="2" spans="1:5" ht="18.75">
      <c r="A2" s="156"/>
      <c r="B2" s="156"/>
      <c r="C2" s="154"/>
      <c r="D2" s="157" t="s">
        <v>141</v>
      </c>
      <c r="E2" s="156"/>
    </row>
    <row r="3" spans="1:5" ht="18.75">
      <c r="A3" s="157"/>
      <c r="B3" s="157"/>
      <c r="C3" s="154"/>
      <c r="D3" s="157"/>
      <c r="E3" s="156"/>
    </row>
    <row r="4" spans="1:5" ht="18.75">
      <c r="A4" s="1281" t="s">
        <v>142</v>
      </c>
      <c r="B4" s="1281"/>
      <c r="C4" s="154"/>
      <c r="D4" s="154" t="s">
        <v>143</v>
      </c>
      <c r="E4" s="158"/>
    </row>
    <row r="5" spans="1:5" ht="18.75">
      <c r="A5" s="154"/>
      <c r="B5" s="160" t="s">
        <v>153</v>
      </c>
      <c r="C5" s="159"/>
      <c r="D5" s="159" t="s">
        <v>144</v>
      </c>
      <c r="E5" s="161" t="s">
        <v>145</v>
      </c>
    </row>
    <row r="6" spans="1:5" ht="18.75">
      <c r="A6" s="162" t="s">
        <v>146</v>
      </c>
      <c r="B6" s="163" t="s">
        <v>16</v>
      </c>
      <c r="C6" s="159"/>
      <c r="D6" s="159" t="s">
        <v>147</v>
      </c>
      <c r="E6" s="164"/>
    </row>
    <row r="7" spans="1:5" ht="18.75">
      <c r="A7" s="159"/>
      <c r="B7" s="159"/>
      <c r="C7" s="159"/>
      <c r="D7" s="159" t="s">
        <v>148</v>
      </c>
      <c r="E7" s="165"/>
    </row>
    <row r="8" spans="1:5" ht="37.5">
      <c r="A8" s="166" t="s">
        <v>149</v>
      </c>
      <c r="B8" s="167">
        <v>42551</v>
      </c>
      <c r="C8" s="159"/>
      <c r="D8" s="159" t="s">
        <v>150</v>
      </c>
      <c r="E8" s="168"/>
    </row>
    <row r="9" spans="1:5" ht="19.5" thickBot="1">
      <c r="A9" s="159"/>
      <c r="B9" s="159"/>
      <c r="C9" s="159"/>
      <c r="D9" s="159"/>
      <c r="E9" s="159"/>
    </row>
    <row r="10" spans="1:5" ht="19.5" thickBot="1">
      <c r="A10" s="169" t="s">
        <v>151</v>
      </c>
      <c r="B10" s="169" t="s">
        <v>31</v>
      </c>
      <c r="C10" s="169" t="s">
        <v>152</v>
      </c>
      <c r="D10" s="170">
        <v>2016</v>
      </c>
      <c r="E10" s="171">
        <v>2015</v>
      </c>
    </row>
    <row r="11" spans="1:5" ht="18.75">
      <c r="A11" s="172"/>
      <c r="B11" s="173"/>
      <c r="C11" s="173"/>
      <c r="D11" s="173"/>
      <c r="E11" s="173"/>
    </row>
    <row r="12" spans="1:5" ht="18.75">
      <c r="A12" s="174"/>
      <c r="B12" s="175"/>
      <c r="C12" s="173"/>
      <c r="D12" s="176"/>
      <c r="E12" s="173"/>
    </row>
    <row r="13" spans="1:5" ht="18.75">
      <c r="A13" s="177"/>
      <c r="B13" s="175"/>
      <c r="C13" s="178"/>
      <c r="D13" s="179"/>
      <c r="E13" s="180"/>
    </row>
    <row r="14" spans="1:5" ht="18.75">
      <c r="A14" s="174"/>
      <c r="B14" s="175"/>
      <c r="C14" s="178"/>
      <c r="D14" s="181"/>
      <c r="E14" s="180"/>
    </row>
    <row r="15" spans="1:5" ht="18.75">
      <c r="A15" s="177"/>
      <c r="B15" s="182"/>
      <c r="C15" s="178"/>
      <c r="D15" s="183"/>
      <c r="E15" s="180"/>
    </row>
    <row r="16" spans="1:5" ht="18.75">
      <c r="A16" s="174"/>
      <c r="B16" s="184"/>
      <c r="C16" s="178"/>
      <c r="D16" s="183"/>
      <c r="E16" s="180"/>
    </row>
    <row r="17" spans="1:5" ht="18.75">
      <c r="A17" s="177"/>
      <c r="B17" s="184"/>
      <c r="C17" s="178"/>
      <c r="D17" s="183"/>
      <c r="E17" s="180"/>
    </row>
    <row r="18" spans="1:5" ht="18.75">
      <c r="A18" s="174"/>
      <c r="B18" s="185"/>
      <c r="C18" s="178"/>
      <c r="D18" s="186"/>
      <c r="E18" s="187"/>
    </row>
    <row r="19" spans="1:5" ht="18.75">
      <c r="A19" s="177"/>
      <c r="B19" s="188"/>
      <c r="C19" s="178"/>
      <c r="D19" s="186"/>
      <c r="E19" s="189"/>
    </row>
    <row r="20" spans="1:5" ht="18.75">
      <c r="A20" s="174"/>
      <c r="B20" s="184"/>
      <c r="C20" s="178"/>
      <c r="D20" s="190"/>
      <c r="E20" s="191"/>
    </row>
    <row r="21" spans="1:5" ht="18.75">
      <c r="A21" s="177"/>
      <c r="B21" s="184"/>
      <c r="C21" s="178"/>
      <c r="D21" s="190"/>
      <c r="E21" s="191"/>
    </row>
    <row r="22" spans="1:5" ht="18.75">
      <c r="A22" s="174"/>
      <c r="B22" s="184"/>
      <c r="C22" s="178"/>
      <c r="D22" s="190"/>
      <c r="E22" s="180"/>
    </row>
    <row r="23" spans="1:5" ht="19.5" thickBot="1">
      <c r="A23" s="174"/>
      <c r="B23" s="192"/>
      <c r="C23" s="178"/>
      <c r="D23" s="193">
        <f>SUM(D12:D22)</f>
        <v>0</v>
      </c>
      <c r="E23" s="194">
        <f>SUM(E12:E22)</f>
        <v>0</v>
      </c>
    </row>
    <row r="24" spans="1:5" ht="19.5" thickTop="1">
      <c r="A24" s="177"/>
      <c r="B24" s="192"/>
      <c r="C24" s="178"/>
      <c r="D24" s="195"/>
      <c r="E24" s="195"/>
    </row>
    <row r="25" spans="1:5" ht="18.75">
      <c r="A25" s="177"/>
      <c r="B25" s="192"/>
      <c r="C25" s="178"/>
      <c r="D25" s="195"/>
      <c r="E25" s="195"/>
    </row>
    <row r="26" spans="1:5" ht="18.75">
      <c r="A26" s="177"/>
      <c r="B26" s="192"/>
      <c r="C26" s="178"/>
      <c r="D26" s="195"/>
      <c r="E26" s="195"/>
    </row>
    <row r="27" spans="1:5" ht="18.75">
      <c r="A27" s="177"/>
      <c r="B27" s="192"/>
      <c r="C27" s="178"/>
      <c r="D27" s="195"/>
      <c r="E27" s="195"/>
    </row>
    <row r="28" spans="1:5" ht="18.75">
      <c r="A28" s="177"/>
      <c r="B28" s="192"/>
      <c r="C28" s="178"/>
      <c r="D28" s="195"/>
      <c r="E28" s="195"/>
    </row>
    <row r="29" spans="1:5" ht="18.75">
      <c r="A29" s="177"/>
      <c r="B29" s="192"/>
      <c r="C29" s="178"/>
      <c r="D29" s="195"/>
      <c r="E29" s="195"/>
    </row>
    <row r="30" spans="1:5" ht="18.75">
      <c r="A30" s="177"/>
      <c r="B30" s="192"/>
      <c r="C30" s="178"/>
      <c r="D30" s="195"/>
      <c r="E30" s="195"/>
    </row>
    <row r="31" spans="1:5" ht="18.75">
      <c r="A31" s="177"/>
      <c r="B31" s="192"/>
      <c r="C31" s="178"/>
      <c r="D31" s="195"/>
      <c r="E31" s="195"/>
    </row>
    <row r="32" spans="1:5" ht="18.75">
      <c r="A32" s="177"/>
      <c r="B32" s="192"/>
      <c r="C32" s="178"/>
      <c r="D32" s="195"/>
      <c r="E32" s="195"/>
    </row>
    <row r="33" spans="1:5" ht="18.75">
      <c r="A33" s="177"/>
      <c r="B33" s="192"/>
      <c r="C33" s="178"/>
      <c r="D33" s="195"/>
      <c r="E33" s="195"/>
    </row>
    <row r="34" spans="1:5" ht="18.75">
      <c r="A34" s="177"/>
      <c r="B34" s="192"/>
      <c r="C34" s="178"/>
      <c r="D34" s="195"/>
      <c r="E34" s="195"/>
    </row>
    <row r="35" spans="1:5" ht="19.5" thickBot="1">
      <c r="A35" s="196"/>
      <c r="B35" s="197"/>
      <c r="C35" s="198"/>
      <c r="D35" s="199"/>
      <c r="E35" s="200"/>
    </row>
  </sheetData>
  <mergeCells count="1">
    <mergeCell ref="A4:B4"/>
  </mergeCells>
  <pageMargins left="0.7" right="0.7" top="0.75" bottom="0.75" header="0.3" footer="0.3"/>
  <pageSetup scale="8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X61"/>
  <sheetViews>
    <sheetView view="pageBreakPreview" zoomScaleSheetLayoutView="100" workbookViewId="0">
      <pane xSplit="1" ySplit="11" topLeftCell="B12" activePane="bottomRight" state="frozen"/>
      <selection activeCell="A10" sqref="A10:A11"/>
      <selection pane="topRight" activeCell="A10" sqref="A10:A11"/>
      <selection pane="bottomLeft" activeCell="A10" sqref="A10:A11"/>
      <selection pane="bottomRight" activeCell="A10" sqref="A10:A11"/>
    </sheetView>
  </sheetViews>
  <sheetFormatPr defaultColWidth="9" defaultRowHeight="15"/>
  <cols>
    <col min="1" max="1" width="27" style="627" customWidth="1"/>
    <col min="2" max="2" width="9.875" style="561" bestFit="1" customWidth="1"/>
    <col min="3" max="5" width="14" style="561" customWidth="1"/>
    <col min="6" max="6" width="14.875" style="561" hidden="1" customWidth="1"/>
    <col min="7" max="7" width="14" style="561" hidden="1" customWidth="1"/>
    <col min="8" max="8" width="15.5" style="561" customWidth="1"/>
    <col min="9" max="9" width="14.125" style="561" customWidth="1"/>
    <col min="10" max="10" width="11.75" style="561" hidden="1" customWidth="1"/>
    <col min="11" max="11" width="11.625" style="561" hidden="1" customWidth="1"/>
    <col min="12" max="12" width="12.875" style="561" hidden="1" customWidth="1"/>
    <col min="13" max="13" width="12.5" style="561" hidden="1" customWidth="1"/>
    <col min="14" max="14" width="16.75" style="561" bestFit="1" customWidth="1"/>
    <col min="15" max="15" width="10.5" style="560" bestFit="1" customWidth="1"/>
    <col min="16" max="16" width="9.875" style="560" bestFit="1" customWidth="1"/>
    <col min="17" max="17" width="9" style="560"/>
    <col min="18" max="18" width="11.125" style="560" bestFit="1" customWidth="1"/>
    <col min="19" max="16384" width="9" style="560"/>
  </cols>
  <sheetData>
    <row r="1" spans="1:50" ht="26.25">
      <c r="A1" s="634" t="s">
        <v>139</v>
      </c>
      <c r="B1" s="634" t="s">
        <v>448</v>
      </c>
      <c r="C1" s="633"/>
      <c r="D1" s="560"/>
      <c r="E1" s="560"/>
      <c r="F1" s="632"/>
      <c r="G1" s="560"/>
      <c r="H1" s="631" t="s">
        <v>140</v>
      </c>
      <c r="I1" s="631"/>
      <c r="J1" s="632"/>
      <c r="K1" s="632"/>
      <c r="L1" s="632"/>
      <c r="M1" s="632"/>
      <c r="N1" s="632"/>
      <c r="O1" s="632"/>
      <c r="P1" s="632"/>
      <c r="Q1" s="632"/>
      <c r="R1" s="632"/>
      <c r="S1" s="632"/>
      <c r="T1" s="632"/>
      <c r="U1" s="632"/>
      <c r="V1" s="632"/>
      <c r="W1" s="632"/>
      <c r="X1" s="632"/>
      <c r="Y1" s="632"/>
      <c r="Z1" s="632"/>
      <c r="AA1" s="632"/>
      <c r="AB1" s="632"/>
      <c r="AC1" s="632"/>
      <c r="AD1" s="632"/>
      <c r="AE1" s="632"/>
      <c r="AF1" s="632"/>
      <c r="AG1" s="632"/>
      <c r="AH1" s="632"/>
      <c r="AI1" s="632"/>
      <c r="AJ1" s="632"/>
      <c r="AK1" s="632"/>
      <c r="AL1" s="632"/>
      <c r="AM1" s="632"/>
      <c r="AN1" s="632"/>
      <c r="AO1" s="632"/>
      <c r="AP1" s="632"/>
      <c r="AQ1" s="632"/>
      <c r="AR1" s="632"/>
      <c r="AS1" s="632"/>
      <c r="AT1" s="632"/>
      <c r="AU1" s="632"/>
      <c r="AV1" s="632"/>
      <c r="AW1" s="632"/>
      <c r="AX1" s="632"/>
    </row>
    <row r="2" spans="1:50" ht="15.75">
      <c r="A2" s="630" t="s">
        <v>142</v>
      </c>
      <c r="B2" s="630"/>
      <c r="C2" s="633"/>
      <c r="D2" s="560"/>
      <c r="E2" s="560"/>
      <c r="F2" s="632"/>
      <c r="G2" s="560"/>
      <c r="H2" s="635" t="s">
        <v>141</v>
      </c>
      <c r="I2" s="635"/>
      <c r="J2" s="632"/>
      <c r="K2" s="632"/>
      <c r="L2" s="632"/>
      <c r="M2" s="632"/>
      <c r="N2" s="632"/>
      <c r="O2" s="632"/>
      <c r="P2" s="632"/>
      <c r="Q2" s="632"/>
      <c r="R2" s="632"/>
      <c r="S2" s="632"/>
      <c r="T2" s="632"/>
      <c r="U2" s="632"/>
      <c r="V2" s="632"/>
      <c r="W2" s="632"/>
      <c r="X2" s="632"/>
      <c r="Y2" s="632"/>
      <c r="Z2" s="632"/>
      <c r="AA2" s="632"/>
      <c r="AB2" s="632"/>
      <c r="AC2" s="632"/>
      <c r="AD2" s="632"/>
      <c r="AE2" s="632"/>
      <c r="AF2" s="632"/>
      <c r="AG2" s="632"/>
      <c r="AH2" s="632"/>
      <c r="AI2" s="632"/>
      <c r="AJ2" s="632"/>
      <c r="AK2" s="632"/>
      <c r="AL2" s="632"/>
      <c r="AM2" s="632"/>
      <c r="AN2" s="632"/>
      <c r="AO2" s="632"/>
      <c r="AP2" s="632"/>
      <c r="AQ2" s="632"/>
      <c r="AR2" s="632"/>
      <c r="AS2" s="632"/>
      <c r="AT2" s="632"/>
      <c r="AU2" s="632"/>
      <c r="AV2" s="632"/>
      <c r="AW2" s="632"/>
      <c r="AX2" s="632"/>
    </row>
    <row r="3" spans="1:50" ht="15.75">
      <c r="A3" s="635"/>
      <c r="B3" s="635"/>
      <c r="C3" s="633"/>
      <c r="D3" s="560"/>
      <c r="E3" s="560"/>
      <c r="F3" s="632"/>
      <c r="G3" s="560"/>
      <c r="H3" s="635"/>
      <c r="I3" s="635"/>
      <c r="J3" s="632"/>
      <c r="K3" s="632"/>
      <c r="L3" s="632"/>
      <c r="M3" s="632"/>
      <c r="N3" s="632"/>
      <c r="O3" s="632"/>
      <c r="P3" s="632"/>
      <c r="Q3" s="632"/>
      <c r="R3" s="632"/>
      <c r="S3" s="632"/>
      <c r="T3" s="632"/>
      <c r="U3" s="632"/>
      <c r="V3" s="632"/>
      <c r="W3" s="632"/>
      <c r="X3" s="632"/>
      <c r="Y3" s="632"/>
      <c r="Z3" s="632"/>
      <c r="AA3" s="632"/>
      <c r="AB3" s="632"/>
      <c r="AC3" s="632"/>
      <c r="AD3" s="632"/>
      <c r="AE3" s="632"/>
      <c r="AF3" s="632"/>
      <c r="AG3" s="632"/>
      <c r="AH3" s="632"/>
      <c r="AI3" s="632"/>
      <c r="AJ3" s="632"/>
      <c r="AK3" s="632"/>
      <c r="AL3" s="632"/>
      <c r="AM3" s="632"/>
      <c r="AN3" s="632"/>
      <c r="AO3" s="632"/>
      <c r="AP3" s="632"/>
      <c r="AQ3" s="632"/>
      <c r="AR3" s="632"/>
      <c r="AS3" s="632"/>
      <c r="AT3" s="632"/>
      <c r="AU3" s="632"/>
      <c r="AV3" s="632"/>
      <c r="AW3" s="632"/>
      <c r="AX3" s="632"/>
    </row>
    <row r="4" spans="1:50" ht="18.75">
      <c r="A4" s="636"/>
      <c r="B4" s="636"/>
      <c r="C4" s="637"/>
      <c r="D4" s="560"/>
      <c r="E4" s="560"/>
      <c r="F4" s="638"/>
      <c r="G4" s="560"/>
      <c r="H4" s="639" t="s">
        <v>143</v>
      </c>
      <c r="I4" s="640" t="s">
        <v>449</v>
      </c>
      <c r="J4" s="632"/>
      <c r="K4" s="632"/>
      <c r="L4" s="632"/>
      <c r="M4" s="632"/>
      <c r="N4" s="632"/>
      <c r="O4" s="632"/>
      <c r="P4" s="632"/>
      <c r="Q4" s="632"/>
      <c r="R4" s="632"/>
      <c r="S4" s="632"/>
      <c r="T4" s="632"/>
      <c r="U4" s="632"/>
      <c r="V4" s="632"/>
      <c r="W4" s="632"/>
      <c r="X4" s="632"/>
      <c r="Y4" s="632"/>
      <c r="Z4" s="632"/>
      <c r="AA4" s="632"/>
      <c r="AB4" s="632"/>
      <c r="AC4" s="632"/>
      <c r="AD4" s="632"/>
      <c r="AE4" s="632"/>
      <c r="AF4" s="632"/>
      <c r="AG4" s="632"/>
      <c r="AH4" s="632"/>
      <c r="AI4" s="632"/>
      <c r="AJ4" s="632"/>
      <c r="AK4" s="632"/>
      <c r="AL4" s="632"/>
      <c r="AM4" s="632"/>
      <c r="AN4" s="632"/>
      <c r="AO4" s="632"/>
      <c r="AP4" s="632"/>
      <c r="AQ4" s="632"/>
      <c r="AR4" s="632"/>
      <c r="AS4" s="632"/>
      <c r="AT4" s="632"/>
      <c r="AU4" s="632"/>
      <c r="AV4" s="632"/>
      <c r="AW4" s="632"/>
      <c r="AX4" s="632"/>
    </row>
    <row r="5" spans="1:50" ht="18.75">
      <c r="A5" s="641" t="s">
        <v>450</v>
      </c>
      <c r="B5" s="642" t="s">
        <v>170</v>
      </c>
      <c r="C5" s="643"/>
      <c r="D5" s="560"/>
      <c r="E5" s="560"/>
      <c r="F5" s="638"/>
      <c r="G5" s="560"/>
      <c r="H5" s="644" t="s">
        <v>451</v>
      </c>
      <c r="I5" s="645" t="str">
        <f>+I7</f>
        <v>Umar</v>
      </c>
      <c r="J5" s="632"/>
      <c r="K5" s="632"/>
      <c r="L5" s="632"/>
      <c r="M5" s="632"/>
      <c r="N5" s="632"/>
      <c r="O5" s="632"/>
      <c r="P5" s="632"/>
      <c r="Q5" s="632"/>
      <c r="R5" s="632"/>
      <c r="S5" s="632"/>
      <c r="T5" s="632"/>
      <c r="U5" s="632"/>
      <c r="V5" s="632"/>
      <c r="W5" s="632"/>
      <c r="X5" s="632"/>
      <c r="Y5" s="632"/>
      <c r="Z5" s="632"/>
      <c r="AA5" s="632"/>
      <c r="AB5" s="632"/>
      <c r="AC5" s="632"/>
      <c r="AD5" s="632"/>
      <c r="AE5" s="632"/>
      <c r="AF5" s="632"/>
      <c r="AG5" s="632"/>
      <c r="AH5" s="632"/>
      <c r="AI5" s="632"/>
      <c r="AJ5" s="632"/>
      <c r="AK5" s="632"/>
      <c r="AL5" s="632"/>
      <c r="AM5" s="632"/>
      <c r="AN5" s="632"/>
      <c r="AO5" s="632"/>
      <c r="AP5" s="632"/>
      <c r="AQ5" s="632"/>
      <c r="AR5" s="632"/>
      <c r="AS5" s="632"/>
      <c r="AT5" s="632"/>
      <c r="AU5" s="632"/>
      <c r="AV5" s="632"/>
      <c r="AW5" s="632"/>
      <c r="AX5" s="632"/>
    </row>
    <row r="6" spans="1:50" ht="18.75">
      <c r="A6" s="646" t="s">
        <v>452</v>
      </c>
      <c r="B6" s="647" t="s">
        <v>491</v>
      </c>
      <c r="C6" s="643"/>
      <c r="D6" s="560"/>
      <c r="E6" s="560"/>
      <c r="F6" s="638"/>
      <c r="G6" s="560"/>
      <c r="H6" s="644" t="s">
        <v>150</v>
      </c>
      <c r="I6" s="648">
        <v>43006</v>
      </c>
      <c r="J6" s="632"/>
      <c r="K6" s="632"/>
      <c r="L6" s="632"/>
      <c r="M6" s="632"/>
      <c r="N6" s="632"/>
      <c r="O6" s="632"/>
      <c r="P6" s="632"/>
      <c r="Q6" s="632"/>
      <c r="R6" s="632"/>
      <c r="S6" s="632"/>
      <c r="T6" s="632"/>
      <c r="U6" s="632"/>
      <c r="V6" s="632"/>
      <c r="W6" s="632"/>
      <c r="X6" s="632"/>
      <c r="Y6" s="632"/>
      <c r="Z6" s="632"/>
      <c r="AA6" s="632"/>
      <c r="AB6" s="632"/>
      <c r="AC6" s="632"/>
      <c r="AD6" s="632"/>
      <c r="AE6" s="632"/>
      <c r="AF6" s="632"/>
      <c r="AG6" s="632"/>
      <c r="AH6" s="632"/>
      <c r="AI6" s="632"/>
      <c r="AJ6" s="632"/>
      <c r="AK6" s="632"/>
      <c r="AL6" s="632"/>
      <c r="AM6" s="632"/>
      <c r="AN6" s="632"/>
      <c r="AO6" s="632"/>
      <c r="AP6" s="632"/>
      <c r="AQ6" s="632"/>
      <c r="AR6" s="632"/>
      <c r="AS6" s="632"/>
      <c r="AT6" s="632"/>
      <c r="AU6" s="632"/>
      <c r="AV6" s="632"/>
      <c r="AW6" s="632"/>
      <c r="AX6" s="632"/>
    </row>
    <row r="7" spans="1:50" ht="18.75">
      <c r="A7" s="638"/>
      <c r="B7" s="638"/>
      <c r="C7" s="643"/>
      <c r="D7" s="560"/>
      <c r="E7" s="560"/>
      <c r="F7" s="638"/>
      <c r="G7" s="560"/>
      <c r="H7" s="644" t="s">
        <v>148</v>
      </c>
      <c r="I7" s="649" t="s">
        <v>453</v>
      </c>
      <c r="J7" s="632"/>
      <c r="K7" s="632"/>
      <c r="L7" s="632"/>
      <c r="M7" s="632"/>
      <c r="N7" s="632"/>
      <c r="O7" s="632"/>
      <c r="P7" s="632"/>
      <c r="Q7" s="632"/>
      <c r="R7" s="632"/>
      <c r="S7" s="632"/>
      <c r="T7" s="632"/>
      <c r="U7" s="632"/>
      <c r="V7" s="632"/>
      <c r="W7" s="632"/>
      <c r="X7" s="632"/>
      <c r="Y7" s="632"/>
      <c r="Z7" s="632"/>
      <c r="AA7" s="632"/>
      <c r="AB7" s="632"/>
      <c r="AC7" s="632"/>
      <c r="AD7" s="632"/>
      <c r="AE7" s="632"/>
      <c r="AF7" s="632"/>
      <c r="AG7" s="632"/>
      <c r="AH7" s="632"/>
      <c r="AI7" s="632"/>
      <c r="AJ7" s="632"/>
      <c r="AK7" s="632"/>
      <c r="AL7" s="632"/>
      <c r="AM7" s="632"/>
      <c r="AN7" s="632"/>
      <c r="AO7" s="632"/>
      <c r="AP7" s="632"/>
      <c r="AQ7" s="632"/>
      <c r="AR7" s="632"/>
      <c r="AS7" s="632"/>
      <c r="AT7" s="632"/>
      <c r="AU7" s="632"/>
      <c r="AV7" s="632"/>
      <c r="AW7" s="632"/>
      <c r="AX7" s="632"/>
    </row>
    <row r="8" spans="1:50" ht="31.5" customHeight="1">
      <c r="A8" s="650" t="s">
        <v>454</v>
      </c>
      <c r="B8" s="651">
        <v>42916</v>
      </c>
      <c r="C8" s="643"/>
      <c r="D8" s="560"/>
      <c r="E8" s="560"/>
      <c r="F8" s="638"/>
      <c r="G8" s="560"/>
      <c r="H8" s="644" t="s">
        <v>150</v>
      </c>
      <c r="I8" s="648">
        <f>+I6</f>
        <v>43006</v>
      </c>
      <c r="J8" s="632"/>
      <c r="K8" s="632"/>
      <c r="L8" s="632"/>
      <c r="M8" s="632"/>
      <c r="N8" s="632"/>
      <c r="O8" s="632"/>
      <c r="P8" s="632"/>
      <c r="Q8" s="632"/>
      <c r="R8" s="632"/>
      <c r="S8" s="632"/>
      <c r="T8" s="632"/>
      <c r="U8" s="632"/>
      <c r="V8" s="632"/>
      <c r="W8" s="632"/>
      <c r="X8" s="632"/>
      <c r="Y8" s="632"/>
      <c r="Z8" s="632"/>
      <c r="AA8" s="632"/>
      <c r="AB8" s="632"/>
      <c r="AC8" s="632"/>
      <c r="AD8" s="632"/>
      <c r="AE8" s="632"/>
      <c r="AF8" s="632"/>
      <c r="AG8" s="632"/>
      <c r="AH8" s="632"/>
      <c r="AI8" s="632"/>
      <c r="AJ8" s="632"/>
      <c r="AK8" s="632"/>
      <c r="AL8" s="632"/>
      <c r="AM8" s="632"/>
      <c r="AN8" s="632"/>
      <c r="AO8" s="632"/>
      <c r="AP8" s="632"/>
      <c r="AQ8" s="632"/>
      <c r="AR8" s="632"/>
      <c r="AS8" s="632"/>
      <c r="AT8" s="632"/>
      <c r="AU8" s="632"/>
      <c r="AV8" s="632"/>
      <c r="AW8" s="632"/>
      <c r="AX8" s="632"/>
    </row>
    <row r="9" spans="1:50" ht="15.75" thickBot="1"/>
    <row r="10" spans="1:50" ht="21.75" customHeight="1" thickBot="1">
      <c r="A10" s="1171" t="s">
        <v>3</v>
      </c>
      <c r="B10" s="1173" t="str">
        <f>+Creditor!B10</f>
        <v>Opening Balance</v>
      </c>
      <c r="C10" s="1174"/>
      <c r="D10" s="1173" t="str">
        <f>+Creditor!D10</f>
        <v>Movements</v>
      </c>
      <c r="E10" s="1174"/>
      <c r="F10" s="1175" t="s">
        <v>252</v>
      </c>
      <c r="G10" s="1176"/>
      <c r="H10" s="1173" t="str">
        <f>+Creditor!H10</f>
        <v>Closing Balance</v>
      </c>
      <c r="I10" s="1174"/>
      <c r="J10" s="1169" t="s">
        <v>17</v>
      </c>
      <c r="K10" s="1170"/>
      <c r="L10" s="1169" t="s">
        <v>18</v>
      </c>
      <c r="M10" s="1170"/>
      <c r="N10" s="562" t="e">
        <f>+#REF!*2</f>
        <v>#REF!</v>
      </c>
    </row>
    <row r="11" spans="1:50" ht="28.5" customHeight="1" thickBot="1">
      <c r="A11" s="1172"/>
      <c r="B11" s="563" t="s">
        <v>14</v>
      </c>
      <c r="C11" s="563" t="s">
        <v>15</v>
      </c>
      <c r="D11" s="563" t="s">
        <v>14</v>
      </c>
      <c r="E11" s="563" t="s">
        <v>15</v>
      </c>
      <c r="F11" s="563" t="s">
        <v>14</v>
      </c>
      <c r="G11" s="563" t="s">
        <v>15</v>
      </c>
      <c r="H11" s="563" t="s">
        <v>14</v>
      </c>
      <c r="I11" s="563" t="s">
        <v>15</v>
      </c>
      <c r="J11" s="563" t="s">
        <v>14</v>
      </c>
      <c r="K11" s="563" t="s">
        <v>15</v>
      </c>
      <c r="L11" s="563" t="s">
        <v>14</v>
      </c>
      <c r="M11" s="563" t="s">
        <v>15</v>
      </c>
      <c r="N11" s="562"/>
    </row>
    <row r="12" spans="1:50" ht="15.75">
      <c r="A12" s="628"/>
      <c r="B12" s="564"/>
      <c r="C12" s="564"/>
      <c r="D12" s="564"/>
      <c r="E12" s="564"/>
      <c r="F12" s="564"/>
      <c r="G12" s="564"/>
      <c r="H12" s="565">
        <f>IF(B12+D12+F12-C12-E12-G12&lt;0,0,B12+D12+F12-C12-E12-G12)</f>
        <v>0</v>
      </c>
      <c r="I12" s="565">
        <f>IF(C12+E12+G12-D12-F12-H12&lt;0,0,C12+E12+G12-D12-F12-H12)</f>
        <v>0</v>
      </c>
      <c r="J12" s="566"/>
      <c r="K12" s="565"/>
      <c r="L12" s="565"/>
      <c r="M12" s="565"/>
      <c r="N12" s="567"/>
    </row>
    <row r="13" spans="1:50">
      <c r="A13" s="626" t="s">
        <v>479</v>
      </c>
      <c r="B13" s="568">
        <v>0</v>
      </c>
      <c r="C13" s="568">
        <v>8565825.3299999833</v>
      </c>
      <c r="D13" s="568">
        <v>339494059.22000003</v>
      </c>
      <c r="E13" s="568">
        <v>325660422.10000002</v>
      </c>
      <c r="F13" s="568"/>
      <c r="G13" s="568"/>
      <c r="H13" s="568">
        <f t="shared" ref="H13:H14" si="0">IF(B13+D13+F13-C13-E13-G13&lt;0,0,B13+D13+F13-C13-E13-G13)</f>
        <v>5267811.7900000215</v>
      </c>
      <c r="I13" s="568">
        <f t="shared" ref="I13:I14" si="1">IF(C13+E13+G13-B13-D13-F13&lt;0,0,C13+E13+G13-B13-D13-F13)</f>
        <v>0</v>
      </c>
      <c r="J13" s="570"/>
      <c r="K13" s="568"/>
      <c r="L13" s="568"/>
      <c r="M13" s="568"/>
      <c r="N13" s="567" t="str">
        <f>UPPER(A13)</f>
        <v>ARIF LATIF</v>
      </c>
    </row>
    <row r="14" spans="1:50">
      <c r="A14" s="626" t="s">
        <v>480</v>
      </c>
      <c r="B14" s="568">
        <v>1500</v>
      </c>
      <c r="C14" s="568">
        <v>0</v>
      </c>
      <c r="D14" s="568"/>
      <c r="E14" s="568"/>
      <c r="F14" s="568"/>
      <c r="G14" s="568"/>
      <c r="H14" s="568">
        <f t="shared" si="0"/>
        <v>1500</v>
      </c>
      <c r="I14" s="568">
        <f t="shared" si="1"/>
        <v>0</v>
      </c>
      <c r="J14" s="570"/>
      <c r="K14" s="568"/>
      <c r="L14" s="568"/>
      <c r="M14" s="568"/>
      <c r="N14" s="567" t="str">
        <f t="shared" ref="N14:N24" si="2">UPPER(A14)</f>
        <v>WAQAS MAJID</v>
      </c>
    </row>
    <row r="15" spans="1:50">
      <c r="A15" s="626" t="s">
        <v>481</v>
      </c>
      <c r="B15" s="568">
        <v>0</v>
      </c>
      <c r="C15" s="568">
        <v>2703557</v>
      </c>
      <c r="D15" s="568">
        <v>4060381.2</v>
      </c>
      <c r="E15" s="568">
        <v>1324770.6200000001</v>
      </c>
      <c r="F15" s="568"/>
      <c r="G15" s="568"/>
      <c r="H15" s="568">
        <f t="shared" ref="H15:H24" si="3">IF(B15+D15+F15-C15-E15-G15&lt;0,0,B15+D15+F15-C15-E15-G15)</f>
        <v>32053.580000000075</v>
      </c>
      <c r="I15" s="568">
        <f t="shared" ref="I15:I24" si="4">IF(C15+E15+G15-B15-D15-F15&lt;0,0,C15+E15+G15-B15-D15-F15)</f>
        <v>0</v>
      </c>
      <c r="J15" s="570"/>
      <c r="K15" s="568"/>
      <c r="L15" s="568"/>
      <c r="M15" s="568"/>
      <c r="N15" s="567" t="str">
        <f t="shared" si="2"/>
        <v>MUHAMMED IDREES</v>
      </c>
    </row>
    <row r="16" spans="1:50" ht="30">
      <c r="A16" s="626" t="s">
        <v>482</v>
      </c>
      <c r="B16" s="568">
        <v>1858</v>
      </c>
      <c r="C16" s="568">
        <v>0</v>
      </c>
      <c r="D16" s="568"/>
      <c r="E16" s="568"/>
      <c r="F16" s="568"/>
      <c r="G16" s="568"/>
      <c r="H16" s="568">
        <f t="shared" si="3"/>
        <v>1858</v>
      </c>
      <c r="I16" s="568">
        <f t="shared" si="4"/>
        <v>0</v>
      </c>
      <c r="J16" s="570"/>
      <c r="K16" s="568"/>
      <c r="L16" s="568"/>
      <c r="M16" s="568"/>
      <c r="N16" s="567" t="str">
        <f t="shared" si="2"/>
        <v xml:space="preserve">HUNAID MUHAMMED QASIM </v>
      </c>
    </row>
    <row r="17" spans="1:15">
      <c r="A17" s="626" t="s">
        <v>483</v>
      </c>
      <c r="B17" s="568">
        <v>0</v>
      </c>
      <c r="C17" s="568">
        <v>10230.609999999986</v>
      </c>
      <c r="D17" s="568">
        <v>622232.41</v>
      </c>
      <c r="E17" s="568">
        <v>606169.59999999998</v>
      </c>
      <c r="F17" s="568"/>
      <c r="G17" s="568"/>
      <c r="H17" s="568">
        <f t="shared" si="3"/>
        <v>5832.2000000000698</v>
      </c>
      <c r="I17" s="568">
        <f t="shared" si="4"/>
        <v>0</v>
      </c>
      <c r="J17" s="570"/>
      <c r="K17" s="568"/>
      <c r="L17" s="568"/>
      <c r="M17" s="568"/>
      <c r="N17" s="567" t="str">
        <f t="shared" si="2"/>
        <v>USMAN MEHMOOD</v>
      </c>
    </row>
    <row r="18" spans="1:15" ht="30">
      <c r="A18" s="626" t="s">
        <v>484</v>
      </c>
      <c r="B18" s="568">
        <v>183251.56000000006</v>
      </c>
      <c r="C18" s="568">
        <v>0</v>
      </c>
      <c r="D18" s="568">
        <v>1626444.16</v>
      </c>
      <c r="E18" s="568">
        <v>1416814.2</v>
      </c>
      <c r="F18" s="568"/>
      <c r="G18" s="568"/>
      <c r="H18" s="568">
        <f t="shared" si="3"/>
        <v>392881.52</v>
      </c>
      <c r="I18" s="568">
        <f t="shared" si="4"/>
        <v>0</v>
      </c>
      <c r="J18" s="570"/>
      <c r="K18" s="568"/>
      <c r="L18" s="568"/>
      <c r="M18" s="568"/>
      <c r="N18" s="567" t="str">
        <f t="shared" si="2"/>
        <v xml:space="preserve">MUHAMMED SARWAR KHAWAJA </v>
      </c>
    </row>
    <row r="19" spans="1:15">
      <c r="A19" s="626" t="s">
        <v>485</v>
      </c>
      <c r="B19" s="568">
        <v>212</v>
      </c>
      <c r="C19" s="568">
        <v>0</v>
      </c>
      <c r="D19" s="568"/>
      <c r="E19" s="568"/>
      <c r="F19" s="568"/>
      <c r="G19" s="568"/>
      <c r="H19" s="568">
        <f t="shared" si="3"/>
        <v>212</v>
      </c>
      <c r="I19" s="568">
        <f t="shared" si="4"/>
        <v>0</v>
      </c>
      <c r="J19" s="570"/>
      <c r="K19" s="568"/>
      <c r="L19" s="568"/>
      <c r="M19" s="568"/>
      <c r="N19" s="567" t="str">
        <f t="shared" si="2"/>
        <v>IRAFAN UR REHMAN RAJA</v>
      </c>
    </row>
    <row r="20" spans="1:15">
      <c r="A20" s="626" t="s">
        <v>486</v>
      </c>
      <c r="B20" s="568">
        <v>10</v>
      </c>
      <c r="C20" s="568">
        <v>0</v>
      </c>
      <c r="D20" s="568"/>
      <c r="E20" s="568"/>
      <c r="F20" s="568"/>
      <c r="G20" s="568"/>
      <c r="H20" s="568">
        <f t="shared" si="3"/>
        <v>10</v>
      </c>
      <c r="I20" s="568">
        <f t="shared" si="4"/>
        <v>0</v>
      </c>
      <c r="J20" s="570"/>
      <c r="K20" s="568"/>
      <c r="L20" s="568"/>
      <c r="M20" s="568"/>
      <c r="N20" s="567" t="str">
        <f t="shared" si="2"/>
        <v>M.IMTAIAZ HASSAN</v>
      </c>
    </row>
    <row r="21" spans="1:15">
      <c r="A21" s="626" t="s">
        <v>487</v>
      </c>
      <c r="B21" s="568">
        <v>54825</v>
      </c>
      <c r="C21" s="568">
        <v>0</v>
      </c>
      <c r="D21" s="568">
        <v>206022</v>
      </c>
      <c r="E21" s="568">
        <v>259840</v>
      </c>
      <c r="F21" s="568"/>
      <c r="G21" s="568"/>
      <c r="H21" s="568">
        <f t="shared" si="3"/>
        <v>1007</v>
      </c>
      <c r="I21" s="568">
        <f t="shared" si="4"/>
        <v>0</v>
      </c>
      <c r="J21" s="570"/>
      <c r="K21" s="568"/>
      <c r="L21" s="568"/>
      <c r="M21" s="568"/>
      <c r="N21" s="567" t="str">
        <f t="shared" si="2"/>
        <v>M.AMIN</v>
      </c>
    </row>
    <row r="22" spans="1:15">
      <c r="A22" s="626" t="s">
        <v>488</v>
      </c>
      <c r="B22" s="568"/>
      <c r="C22" s="568"/>
      <c r="D22" s="568">
        <v>79817685.549999997</v>
      </c>
      <c r="E22" s="568">
        <v>79808764.5</v>
      </c>
      <c r="F22" s="568"/>
      <c r="G22" s="568"/>
      <c r="H22" s="568">
        <f t="shared" si="3"/>
        <v>8921.0499999970198</v>
      </c>
      <c r="I22" s="568">
        <f t="shared" si="4"/>
        <v>0</v>
      </c>
      <c r="J22" s="570"/>
      <c r="K22" s="568"/>
      <c r="L22" s="568"/>
      <c r="M22" s="568"/>
      <c r="N22" s="567" t="str">
        <f t="shared" si="2"/>
        <v xml:space="preserve">M IRFAN </v>
      </c>
    </row>
    <row r="23" spans="1:15">
      <c r="A23" s="626" t="s">
        <v>489</v>
      </c>
      <c r="B23" s="568"/>
      <c r="C23" s="568"/>
      <c r="D23" s="568">
        <v>90076.93</v>
      </c>
      <c r="E23" s="568">
        <v>83784</v>
      </c>
      <c r="F23" s="568"/>
      <c r="G23" s="568"/>
      <c r="H23" s="568">
        <f t="shared" si="3"/>
        <v>6292.929999999993</v>
      </c>
      <c r="I23" s="568">
        <f t="shared" si="4"/>
        <v>0</v>
      </c>
      <c r="J23" s="570"/>
      <c r="K23" s="568"/>
      <c r="L23" s="568"/>
      <c r="M23" s="568"/>
      <c r="N23" s="567" t="str">
        <f t="shared" si="2"/>
        <v>ZAFAR HUSSAIN</v>
      </c>
    </row>
    <row r="24" spans="1:15">
      <c r="A24" s="626" t="s">
        <v>490</v>
      </c>
      <c r="B24" s="568">
        <v>1331346</v>
      </c>
      <c r="C24" s="568">
        <v>0</v>
      </c>
      <c r="D24" s="568">
        <v>6068572738.8400002</v>
      </c>
      <c r="E24" s="568">
        <v>6057442015.04</v>
      </c>
      <c r="F24" s="568"/>
      <c r="G24" s="568"/>
      <c r="H24" s="568">
        <f t="shared" si="3"/>
        <v>12462069.800000191</v>
      </c>
      <c r="I24" s="568">
        <f t="shared" si="4"/>
        <v>0</v>
      </c>
      <c r="J24" s="570"/>
      <c r="K24" s="568"/>
      <c r="L24" s="568"/>
      <c r="M24" s="568"/>
      <c r="N24" s="567" t="str">
        <f t="shared" si="2"/>
        <v>N.C.S</v>
      </c>
      <c r="O24" s="571"/>
    </row>
    <row r="25" spans="1:15" ht="15.75" thickBot="1">
      <c r="A25" s="626"/>
      <c r="B25" s="568">
        <v>0</v>
      </c>
      <c r="C25" s="568">
        <v>0</v>
      </c>
      <c r="D25" s="569"/>
      <c r="E25" s="569"/>
      <c r="F25" s="569"/>
      <c r="G25" s="569"/>
      <c r="H25" s="568">
        <f t="shared" ref="H25" si="5">IF(B25+D25+F25-C25-E25-G25&lt;0,0,B25+D25+F25-C25-E25-G25)</f>
        <v>0</v>
      </c>
      <c r="I25" s="568">
        <f t="shared" ref="I25" si="6">IF(C25+E25+G25-B25-D25-F25&lt;0,0,C25+E25+G25-B25-D25-F25)</f>
        <v>0</v>
      </c>
      <c r="J25" s="573"/>
      <c r="K25" s="574"/>
      <c r="L25" s="574"/>
      <c r="M25" s="574"/>
      <c r="N25" s="575" t="e">
        <f>+#REF!-#REF!</f>
        <v>#REF!</v>
      </c>
      <c r="O25" s="571" t="e">
        <f>+N25-Notes!F229</f>
        <v>#REF!</v>
      </c>
    </row>
    <row r="26" spans="1:15">
      <c r="A26" s="627" t="s">
        <v>1</v>
      </c>
      <c r="B26" s="561">
        <f>ROUND(SUM(B12:B25),0)</f>
        <v>1573003</v>
      </c>
      <c r="C26" s="561">
        <f>ROUND(SUM(C12:C25),0)</f>
        <v>11279613</v>
      </c>
      <c r="D26" s="561">
        <f>SUM(D12:D25)</f>
        <v>6494489640.3100004</v>
      </c>
      <c r="E26" s="561">
        <f>SUM(E12:E25)</f>
        <v>6466602580.0600004</v>
      </c>
      <c r="F26" s="561">
        <f>SUM(F12:F25)</f>
        <v>0</v>
      </c>
      <c r="G26" s="561">
        <f>SUM(G12:G25)</f>
        <v>0</v>
      </c>
      <c r="H26" s="561">
        <f>SUM(H12:H25)</f>
        <v>18180449.87000021</v>
      </c>
      <c r="I26" s="561">
        <f>SUM(I13:I25)</f>
        <v>0</v>
      </c>
    </row>
    <row r="28" spans="1:15">
      <c r="C28" s="561">
        <f>C26-B26</f>
        <v>9706610</v>
      </c>
      <c r="E28" s="561">
        <f>E26-D26</f>
        <v>-27887060.25</v>
      </c>
      <c r="H28" s="561">
        <v>18180449.880000211</v>
      </c>
      <c r="I28" s="561">
        <f>+H28-H26</f>
        <v>1.0000001639127731E-2</v>
      </c>
    </row>
    <row r="29" spans="1:15">
      <c r="H29" s="572"/>
      <c r="I29" s="572">
        <f>H26-I26</f>
        <v>18180449.87000021</v>
      </c>
    </row>
    <row r="31" spans="1:15">
      <c r="B31" s="561">
        <v>82412906.63000001</v>
      </c>
    </row>
    <row r="32" spans="1:15">
      <c r="B32" s="561">
        <f>B26-B31</f>
        <v>-80839903.63000001</v>
      </c>
    </row>
    <row r="34" spans="1:21">
      <c r="D34" s="572"/>
    </row>
    <row r="41" spans="1:21" s="561" customFormat="1">
      <c r="A41" s="627"/>
      <c r="M41" s="561">
        <v>300</v>
      </c>
      <c r="O41" s="560"/>
      <c r="P41" s="560"/>
      <c r="Q41" s="560"/>
      <c r="R41" s="560"/>
      <c r="S41" s="560"/>
      <c r="T41" s="560"/>
      <c r="U41" s="560"/>
    </row>
    <row r="42" spans="1:21" s="561" customFormat="1">
      <c r="A42" s="627"/>
      <c r="M42" s="561">
        <v>1500</v>
      </c>
      <c r="O42" s="560"/>
      <c r="P42" s="560"/>
      <c r="Q42" s="560"/>
      <c r="R42" s="560"/>
      <c r="S42" s="560"/>
      <c r="T42" s="560"/>
      <c r="U42" s="560"/>
    </row>
    <row r="43" spans="1:21" s="561" customFormat="1">
      <c r="A43" s="627"/>
      <c r="M43" s="561">
        <v>839.8</v>
      </c>
      <c r="O43" s="560"/>
      <c r="P43" s="560"/>
      <c r="Q43" s="560"/>
      <c r="R43" s="560"/>
      <c r="S43" s="560"/>
      <c r="T43" s="560"/>
      <c r="U43" s="560"/>
    </row>
    <row r="44" spans="1:21" s="561" customFormat="1">
      <c r="A44" s="627"/>
      <c r="M44" s="561">
        <v>1300</v>
      </c>
      <c r="O44" s="560"/>
      <c r="P44" s="560"/>
      <c r="Q44" s="560"/>
      <c r="R44" s="560"/>
      <c r="S44" s="560"/>
      <c r="T44" s="560"/>
      <c r="U44" s="560"/>
    </row>
    <row r="45" spans="1:21" s="561" customFormat="1">
      <c r="A45" s="627"/>
      <c r="M45" s="561">
        <v>900</v>
      </c>
      <c r="O45" s="560"/>
      <c r="P45" s="560"/>
      <c r="Q45" s="560"/>
      <c r="R45" s="560"/>
      <c r="S45" s="560"/>
      <c r="T45" s="560"/>
      <c r="U45" s="560"/>
    </row>
    <row r="46" spans="1:21" s="561" customFormat="1">
      <c r="A46" s="627"/>
      <c r="M46" s="561">
        <v>1000</v>
      </c>
      <c r="O46" s="560"/>
      <c r="P46" s="560"/>
      <c r="Q46" s="560"/>
      <c r="R46" s="560"/>
      <c r="S46" s="560"/>
      <c r="T46" s="560"/>
      <c r="U46" s="560"/>
    </row>
    <row r="47" spans="1:21" s="561" customFormat="1">
      <c r="A47" s="627"/>
      <c r="M47" s="561">
        <v>498</v>
      </c>
      <c r="O47" s="560"/>
      <c r="P47" s="560"/>
      <c r="Q47" s="560"/>
      <c r="R47" s="560"/>
      <c r="S47" s="560"/>
      <c r="T47" s="560"/>
      <c r="U47" s="560"/>
    </row>
    <row r="48" spans="1:21" s="561" customFormat="1">
      <c r="A48" s="627"/>
      <c r="M48" s="561">
        <v>2833</v>
      </c>
      <c r="O48" s="560"/>
      <c r="P48" s="560"/>
      <c r="Q48" s="560"/>
      <c r="R48" s="560"/>
      <c r="S48" s="560"/>
      <c r="T48" s="560"/>
      <c r="U48" s="560"/>
    </row>
    <row r="49" spans="1:21" s="561" customFormat="1">
      <c r="A49" s="627"/>
      <c r="M49" s="561">
        <v>2132</v>
      </c>
      <c r="O49" s="560"/>
      <c r="P49" s="560"/>
      <c r="Q49" s="560"/>
      <c r="R49" s="560"/>
      <c r="S49" s="560"/>
      <c r="T49" s="560"/>
      <c r="U49" s="560"/>
    </row>
    <row r="50" spans="1:21" s="561" customFormat="1">
      <c r="A50" s="627"/>
      <c r="M50" s="561">
        <v>300</v>
      </c>
      <c r="O50" s="560"/>
      <c r="P50" s="560"/>
      <c r="Q50" s="560"/>
      <c r="R50" s="560"/>
      <c r="S50" s="560"/>
      <c r="T50" s="560"/>
      <c r="U50" s="560"/>
    </row>
    <row r="51" spans="1:21" s="561" customFormat="1">
      <c r="A51" s="627"/>
      <c r="M51" s="561">
        <v>141</v>
      </c>
      <c r="O51" s="560"/>
      <c r="P51" s="560"/>
      <c r="Q51" s="560"/>
      <c r="R51" s="560"/>
      <c r="S51" s="560"/>
      <c r="T51" s="560"/>
      <c r="U51" s="560"/>
    </row>
    <row r="52" spans="1:21" s="561" customFormat="1">
      <c r="A52" s="627"/>
      <c r="M52" s="561">
        <v>1297</v>
      </c>
      <c r="O52" s="560"/>
      <c r="P52" s="560"/>
      <c r="Q52" s="560"/>
      <c r="R52" s="560"/>
      <c r="S52" s="560"/>
      <c r="T52" s="560"/>
      <c r="U52" s="560"/>
    </row>
    <row r="53" spans="1:21" s="561" customFormat="1">
      <c r="A53" s="627"/>
      <c r="M53" s="561">
        <v>6</v>
      </c>
      <c r="O53" s="560"/>
      <c r="P53" s="560"/>
      <c r="Q53" s="560"/>
      <c r="R53" s="560"/>
      <c r="S53" s="560"/>
      <c r="T53" s="560"/>
      <c r="U53" s="560"/>
    </row>
    <row r="54" spans="1:21" s="561" customFormat="1">
      <c r="A54" s="627"/>
      <c r="M54" s="561">
        <v>300</v>
      </c>
      <c r="O54" s="560"/>
      <c r="P54" s="560"/>
      <c r="Q54" s="560"/>
      <c r="R54" s="560"/>
      <c r="S54" s="560"/>
      <c r="T54" s="560"/>
      <c r="U54" s="560"/>
    </row>
    <row r="55" spans="1:21" s="561" customFormat="1">
      <c r="A55" s="627"/>
      <c r="M55" s="561">
        <v>60</v>
      </c>
      <c r="O55" s="560"/>
      <c r="P55" s="560"/>
      <c r="Q55" s="560"/>
      <c r="R55" s="560"/>
      <c r="S55" s="560"/>
      <c r="T55" s="560"/>
      <c r="U55" s="560"/>
    </row>
    <row r="56" spans="1:21" s="561" customFormat="1">
      <c r="A56" s="627"/>
      <c r="M56" s="561">
        <v>300</v>
      </c>
      <c r="O56" s="560"/>
      <c r="P56" s="560"/>
      <c r="Q56" s="560"/>
      <c r="R56" s="560"/>
      <c r="S56" s="560"/>
      <c r="T56" s="560"/>
      <c r="U56" s="560"/>
    </row>
    <row r="57" spans="1:21" s="561" customFormat="1">
      <c r="A57" s="627"/>
      <c r="M57" s="561">
        <v>606</v>
      </c>
      <c r="O57" s="560"/>
      <c r="P57" s="560"/>
      <c r="Q57" s="560"/>
      <c r="R57" s="560"/>
      <c r="S57" s="560"/>
      <c r="T57" s="560"/>
      <c r="U57" s="560"/>
    </row>
    <row r="58" spans="1:21" s="561" customFormat="1">
      <c r="A58" s="627"/>
      <c r="M58" s="561">
        <v>320</v>
      </c>
      <c r="O58" s="560"/>
      <c r="P58" s="560"/>
      <c r="Q58" s="560"/>
      <c r="R58" s="560"/>
      <c r="S58" s="560"/>
      <c r="T58" s="560"/>
      <c r="U58" s="560"/>
    </row>
    <row r="59" spans="1:21" s="561" customFormat="1">
      <c r="A59" s="627"/>
      <c r="M59" s="561">
        <v>809</v>
      </c>
      <c r="O59" s="560"/>
      <c r="P59" s="560"/>
      <c r="Q59" s="560"/>
      <c r="R59" s="560"/>
      <c r="S59" s="560"/>
      <c r="T59" s="560"/>
      <c r="U59" s="560"/>
    </row>
    <row r="60" spans="1:21" s="561" customFormat="1">
      <c r="A60" s="627"/>
      <c r="M60" s="561">
        <v>2639</v>
      </c>
      <c r="O60" s="560"/>
      <c r="P60" s="560"/>
      <c r="Q60" s="560"/>
      <c r="R60" s="560"/>
      <c r="S60" s="560"/>
      <c r="T60" s="560"/>
      <c r="U60" s="560"/>
    </row>
    <row r="61" spans="1:21" s="561" customFormat="1">
      <c r="A61" s="627"/>
      <c r="M61" s="561">
        <f>SUM(M37:M60)</f>
        <v>18080.8</v>
      </c>
      <c r="O61" s="560"/>
      <c r="P61" s="560"/>
      <c r="Q61" s="560"/>
      <c r="R61" s="560"/>
      <c r="S61" s="560"/>
      <c r="T61" s="560"/>
      <c r="U61" s="560"/>
    </row>
  </sheetData>
  <autoFilter ref="A12:I26"/>
  <mergeCells count="7">
    <mergeCell ref="J10:K10"/>
    <mergeCell ref="L10:M10"/>
    <mergeCell ref="A10:A11"/>
    <mergeCell ref="B10:C10"/>
    <mergeCell ref="D10:E10"/>
    <mergeCell ref="F10:G10"/>
    <mergeCell ref="H10:I10"/>
  </mergeCells>
  <printOptions horizontalCentered="1"/>
  <pageMargins left="0.7" right="0.7" top="0.75" bottom="0.75" header="0.3" footer="0.3"/>
  <pageSetup paperSize="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X72"/>
  <sheetViews>
    <sheetView view="pageBreakPreview" zoomScaleSheetLayoutView="100" workbookViewId="0">
      <pane xSplit="1" ySplit="11" topLeftCell="B33" activePane="bottomRight" state="frozen"/>
      <selection activeCell="A10" sqref="A10:A11"/>
      <selection pane="topRight" activeCell="A10" sqref="A10:A11"/>
      <selection pane="bottomLeft" activeCell="A10" sqref="A10:A11"/>
      <selection pane="bottomRight" activeCell="A10" sqref="A10:A11"/>
    </sheetView>
  </sheetViews>
  <sheetFormatPr defaultColWidth="9" defaultRowHeight="15"/>
  <cols>
    <col min="1" max="1" width="24.125" style="627" customWidth="1"/>
    <col min="2" max="2" width="28" style="561" bestFit="1" customWidth="1"/>
    <col min="3" max="5" width="14" style="561" customWidth="1"/>
    <col min="6" max="6" width="14.875" style="561" hidden="1" customWidth="1"/>
    <col min="7" max="7" width="14" style="561" hidden="1" customWidth="1"/>
    <col min="8" max="8" width="15.125" style="561" customWidth="1"/>
    <col min="9" max="9" width="15.875" style="561" customWidth="1"/>
    <col min="10" max="10" width="11.75" style="561" hidden="1" customWidth="1"/>
    <col min="11" max="11" width="11.625" style="561" hidden="1" customWidth="1"/>
    <col min="12" max="12" width="12.875" style="561" hidden="1" customWidth="1"/>
    <col min="13" max="13" width="12.5" style="561" hidden="1" customWidth="1"/>
    <col min="14" max="14" width="16.75" style="561" bestFit="1" customWidth="1"/>
    <col min="15" max="15" width="10.5" style="560" bestFit="1" customWidth="1"/>
    <col min="16" max="16" width="9.875" style="560" bestFit="1" customWidth="1"/>
    <col min="17" max="17" width="9" style="560"/>
    <col min="18" max="18" width="11.125" style="560" bestFit="1" customWidth="1"/>
    <col min="19" max="16384" width="9" style="560"/>
  </cols>
  <sheetData>
    <row r="1" spans="1:50" ht="26.25">
      <c r="A1" s="634" t="s">
        <v>139</v>
      </c>
      <c r="B1" s="634" t="s">
        <v>448</v>
      </c>
      <c r="C1" s="633"/>
      <c r="D1" s="560"/>
      <c r="E1" s="560"/>
      <c r="F1" s="632"/>
      <c r="G1" s="560"/>
      <c r="H1" s="631" t="s">
        <v>140</v>
      </c>
      <c r="I1" s="631"/>
      <c r="J1" s="632"/>
      <c r="K1" s="632"/>
      <c r="L1" s="632"/>
      <c r="M1" s="632"/>
      <c r="N1" s="632"/>
      <c r="O1" s="632"/>
      <c r="P1" s="632"/>
      <c r="Q1" s="632"/>
      <c r="R1" s="632"/>
      <c r="S1" s="632"/>
      <c r="T1" s="632"/>
      <c r="U1" s="632"/>
      <c r="V1" s="632"/>
      <c r="W1" s="632"/>
      <c r="X1" s="632"/>
      <c r="Y1" s="632"/>
      <c r="Z1" s="632"/>
      <c r="AA1" s="632"/>
      <c r="AB1" s="632"/>
      <c r="AC1" s="632"/>
      <c r="AD1" s="632"/>
      <c r="AE1" s="632"/>
      <c r="AF1" s="632"/>
      <c r="AG1" s="632"/>
      <c r="AH1" s="632"/>
      <c r="AI1" s="632"/>
      <c r="AJ1" s="632"/>
      <c r="AK1" s="632"/>
      <c r="AL1" s="632"/>
      <c r="AM1" s="632"/>
      <c r="AN1" s="632"/>
      <c r="AO1" s="632"/>
      <c r="AP1" s="632"/>
      <c r="AQ1" s="632"/>
      <c r="AR1" s="632"/>
      <c r="AS1" s="632"/>
      <c r="AT1" s="632"/>
      <c r="AU1" s="632"/>
      <c r="AV1" s="632"/>
      <c r="AW1" s="632"/>
      <c r="AX1" s="632"/>
    </row>
    <row r="2" spans="1:50" ht="15.75">
      <c r="A2" s="630" t="s">
        <v>142</v>
      </c>
      <c r="B2" s="630"/>
      <c r="C2" s="633"/>
      <c r="D2" s="560"/>
      <c r="E2" s="560"/>
      <c r="F2" s="632"/>
      <c r="G2" s="560"/>
      <c r="H2" s="635" t="s">
        <v>141</v>
      </c>
      <c r="I2" s="635"/>
      <c r="J2" s="632"/>
      <c r="K2" s="632"/>
      <c r="L2" s="632"/>
      <c r="M2" s="632"/>
      <c r="N2" s="632"/>
      <c r="O2" s="632"/>
      <c r="P2" s="632"/>
      <c r="Q2" s="632"/>
      <c r="R2" s="632"/>
      <c r="S2" s="632"/>
      <c r="T2" s="632"/>
      <c r="U2" s="632"/>
      <c r="V2" s="632"/>
      <c r="W2" s="632"/>
      <c r="X2" s="632"/>
      <c r="Y2" s="632"/>
      <c r="Z2" s="632"/>
      <c r="AA2" s="632"/>
      <c r="AB2" s="632"/>
      <c r="AC2" s="632"/>
      <c r="AD2" s="632"/>
      <c r="AE2" s="632"/>
      <c r="AF2" s="632"/>
      <c r="AG2" s="632"/>
      <c r="AH2" s="632"/>
      <c r="AI2" s="632"/>
      <c r="AJ2" s="632"/>
      <c r="AK2" s="632"/>
      <c r="AL2" s="632"/>
      <c r="AM2" s="632"/>
      <c r="AN2" s="632"/>
      <c r="AO2" s="632"/>
      <c r="AP2" s="632"/>
      <c r="AQ2" s="632"/>
      <c r="AR2" s="632"/>
      <c r="AS2" s="632"/>
      <c r="AT2" s="632"/>
      <c r="AU2" s="632"/>
      <c r="AV2" s="632"/>
      <c r="AW2" s="632"/>
      <c r="AX2" s="632"/>
    </row>
    <row r="3" spans="1:50" ht="15.75">
      <c r="A3" s="635"/>
      <c r="B3" s="635"/>
      <c r="C3" s="633"/>
      <c r="D3" s="560"/>
      <c r="E3" s="560"/>
      <c r="F3" s="632"/>
      <c r="G3" s="560"/>
      <c r="H3" s="635"/>
      <c r="I3" s="635"/>
      <c r="J3" s="632"/>
      <c r="K3" s="632"/>
      <c r="L3" s="632"/>
      <c r="M3" s="632"/>
      <c r="N3" s="632"/>
      <c r="O3" s="632"/>
      <c r="P3" s="632"/>
      <c r="Q3" s="632"/>
      <c r="R3" s="632"/>
      <c r="S3" s="632"/>
      <c r="T3" s="632"/>
      <c r="U3" s="632"/>
      <c r="V3" s="632"/>
      <c r="W3" s="632"/>
      <c r="X3" s="632"/>
      <c r="Y3" s="632"/>
      <c r="Z3" s="632"/>
      <c r="AA3" s="632"/>
      <c r="AB3" s="632"/>
      <c r="AC3" s="632"/>
      <c r="AD3" s="632"/>
      <c r="AE3" s="632"/>
      <c r="AF3" s="632"/>
      <c r="AG3" s="632"/>
      <c r="AH3" s="632"/>
      <c r="AI3" s="632"/>
      <c r="AJ3" s="632"/>
      <c r="AK3" s="632"/>
      <c r="AL3" s="632"/>
      <c r="AM3" s="632"/>
      <c r="AN3" s="632"/>
      <c r="AO3" s="632"/>
      <c r="AP3" s="632"/>
      <c r="AQ3" s="632"/>
      <c r="AR3" s="632"/>
      <c r="AS3" s="632"/>
      <c r="AT3" s="632"/>
      <c r="AU3" s="632"/>
      <c r="AV3" s="632"/>
      <c r="AW3" s="632"/>
      <c r="AX3" s="632"/>
    </row>
    <row r="4" spans="1:50" ht="18.75">
      <c r="A4" s="636"/>
      <c r="B4" s="636"/>
      <c r="C4" s="637"/>
      <c r="D4" s="560"/>
      <c r="E4" s="560"/>
      <c r="F4" s="638"/>
      <c r="G4" s="560"/>
      <c r="H4" s="639" t="s">
        <v>143</v>
      </c>
      <c r="I4" s="640" t="s">
        <v>478</v>
      </c>
      <c r="J4" s="632"/>
      <c r="K4" s="632"/>
      <c r="L4" s="632"/>
      <c r="M4" s="632"/>
      <c r="N4" s="632"/>
      <c r="O4" s="632"/>
      <c r="P4" s="632"/>
      <c r="Q4" s="632"/>
      <c r="R4" s="632"/>
      <c r="S4" s="632"/>
      <c r="T4" s="632"/>
      <c r="U4" s="632"/>
      <c r="V4" s="632"/>
      <c r="W4" s="632"/>
      <c r="X4" s="632"/>
      <c r="Y4" s="632"/>
      <c r="Z4" s="632"/>
      <c r="AA4" s="632"/>
      <c r="AB4" s="632"/>
      <c r="AC4" s="632"/>
      <c r="AD4" s="632"/>
      <c r="AE4" s="632"/>
      <c r="AF4" s="632"/>
      <c r="AG4" s="632"/>
      <c r="AH4" s="632"/>
      <c r="AI4" s="632"/>
      <c r="AJ4" s="632"/>
      <c r="AK4" s="632"/>
      <c r="AL4" s="632"/>
      <c r="AM4" s="632"/>
      <c r="AN4" s="632"/>
      <c r="AO4" s="632"/>
      <c r="AP4" s="632"/>
      <c r="AQ4" s="632"/>
      <c r="AR4" s="632"/>
      <c r="AS4" s="632"/>
      <c r="AT4" s="632"/>
      <c r="AU4" s="632"/>
      <c r="AV4" s="632"/>
      <c r="AW4" s="632"/>
      <c r="AX4" s="632"/>
    </row>
    <row r="5" spans="1:50" ht="18.75">
      <c r="A5" s="641" t="s">
        <v>450</v>
      </c>
      <c r="B5" s="642" t="s">
        <v>170</v>
      </c>
      <c r="C5" s="643"/>
      <c r="D5" s="560"/>
      <c r="E5" s="560"/>
      <c r="F5" s="638"/>
      <c r="G5" s="560"/>
      <c r="H5" s="644" t="s">
        <v>451</v>
      </c>
      <c r="I5" s="645" t="str">
        <f>+I7</f>
        <v>Umar</v>
      </c>
      <c r="J5" s="632"/>
      <c r="K5" s="632"/>
      <c r="L5" s="632"/>
      <c r="M5" s="632"/>
      <c r="N5" s="632"/>
      <c r="O5" s="632"/>
      <c r="P5" s="632"/>
      <c r="Q5" s="632"/>
      <c r="R5" s="632"/>
      <c r="S5" s="632"/>
      <c r="T5" s="632"/>
      <c r="U5" s="632"/>
      <c r="V5" s="632"/>
      <c r="W5" s="632"/>
      <c r="X5" s="632"/>
      <c r="Y5" s="632"/>
      <c r="Z5" s="632"/>
      <c r="AA5" s="632"/>
      <c r="AB5" s="632"/>
      <c r="AC5" s="632"/>
      <c r="AD5" s="632"/>
      <c r="AE5" s="632"/>
      <c r="AF5" s="632"/>
      <c r="AG5" s="632"/>
      <c r="AH5" s="632"/>
      <c r="AI5" s="632"/>
      <c r="AJ5" s="632"/>
      <c r="AK5" s="632"/>
      <c r="AL5" s="632"/>
      <c r="AM5" s="632"/>
      <c r="AN5" s="632"/>
      <c r="AO5" s="632"/>
      <c r="AP5" s="632"/>
      <c r="AQ5" s="632"/>
      <c r="AR5" s="632"/>
      <c r="AS5" s="632"/>
      <c r="AT5" s="632"/>
      <c r="AU5" s="632"/>
      <c r="AV5" s="632"/>
      <c r="AW5" s="632"/>
      <c r="AX5" s="632"/>
    </row>
    <row r="6" spans="1:50" ht="18.75">
      <c r="A6" s="646" t="s">
        <v>452</v>
      </c>
      <c r="B6" s="647" t="s">
        <v>455</v>
      </c>
      <c r="C6" s="643"/>
      <c r="D6" s="560"/>
      <c r="E6" s="560"/>
      <c r="F6" s="638"/>
      <c r="G6" s="560"/>
      <c r="H6" s="644" t="s">
        <v>150</v>
      </c>
      <c r="I6" s="648">
        <v>43006</v>
      </c>
      <c r="J6" s="632"/>
      <c r="K6" s="632"/>
      <c r="L6" s="632"/>
      <c r="M6" s="632"/>
      <c r="N6" s="632"/>
      <c r="O6" s="632"/>
      <c r="P6" s="632"/>
      <c r="Q6" s="632"/>
      <c r="R6" s="632"/>
      <c r="S6" s="632"/>
      <c r="T6" s="632"/>
      <c r="U6" s="632"/>
      <c r="V6" s="632"/>
      <c r="W6" s="632"/>
      <c r="X6" s="632"/>
      <c r="Y6" s="632"/>
      <c r="Z6" s="632"/>
      <c r="AA6" s="632"/>
      <c r="AB6" s="632"/>
      <c r="AC6" s="632"/>
      <c r="AD6" s="632"/>
      <c r="AE6" s="632"/>
      <c r="AF6" s="632"/>
      <c r="AG6" s="632"/>
      <c r="AH6" s="632"/>
      <c r="AI6" s="632"/>
      <c r="AJ6" s="632"/>
      <c r="AK6" s="632"/>
      <c r="AL6" s="632"/>
      <c r="AM6" s="632"/>
      <c r="AN6" s="632"/>
      <c r="AO6" s="632"/>
      <c r="AP6" s="632"/>
      <c r="AQ6" s="632"/>
      <c r="AR6" s="632"/>
      <c r="AS6" s="632"/>
      <c r="AT6" s="632"/>
      <c r="AU6" s="632"/>
      <c r="AV6" s="632"/>
      <c r="AW6" s="632"/>
      <c r="AX6" s="632"/>
    </row>
    <row r="7" spans="1:50" ht="17.25" customHeight="1">
      <c r="A7" s="638"/>
      <c r="B7" s="638"/>
      <c r="C7" s="643"/>
      <c r="D7" s="560"/>
      <c r="E7" s="560"/>
      <c r="F7" s="638"/>
      <c r="G7" s="560"/>
      <c r="H7" s="644" t="s">
        <v>148</v>
      </c>
      <c r="I7" s="649" t="s">
        <v>453</v>
      </c>
      <c r="J7" s="632"/>
      <c r="K7" s="632"/>
      <c r="L7" s="632"/>
      <c r="M7" s="632"/>
      <c r="N7" s="632"/>
      <c r="O7" s="632"/>
      <c r="P7" s="632"/>
      <c r="Q7" s="632"/>
      <c r="R7" s="632"/>
      <c r="S7" s="632"/>
      <c r="T7" s="632"/>
      <c r="U7" s="632"/>
      <c r="V7" s="632"/>
      <c r="W7" s="632"/>
      <c r="X7" s="632"/>
      <c r="Y7" s="632"/>
      <c r="Z7" s="632"/>
      <c r="AA7" s="632"/>
      <c r="AB7" s="632"/>
      <c r="AC7" s="632"/>
      <c r="AD7" s="632"/>
      <c r="AE7" s="632"/>
      <c r="AF7" s="632"/>
      <c r="AG7" s="632"/>
      <c r="AH7" s="632"/>
      <c r="AI7" s="632"/>
      <c r="AJ7" s="632"/>
      <c r="AK7" s="632"/>
      <c r="AL7" s="632"/>
      <c r="AM7" s="632"/>
      <c r="AN7" s="632"/>
      <c r="AO7" s="632"/>
      <c r="AP7" s="632"/>
      <c r="AQ7" s="632"/>
      <c r="AR7" s="632"/>
      <c r="AS7" s="632"/>
      <c r="AT7" s="632"/>
      <c r="AU7" s="632"/>
      <c r="AV7" s="632"/>
      <c r="AW7" s="632"/>
      <c r="AX7" s="632"/>
    </row>
    <row r="8" spans="1:50" ht="38.25" customHeight="1">
      <c r="A8" s="650" t="s">
        <v>454</v>
      </c>
      <c r="B8" s="651">
        <v>42916</v>
      </c>
      <c r="C8" s="643"/>
      <c r="D8" s="560"/>
      <c r="E8" s="560"/>
      <c r="F8" s="638"/>
      <c r="G8" s="560"/>
      <c r="H8" s="644" t="s">
        <v>150</v>
      </c>
      <c r="I8" s="648">
        <f>+I6</f>
        <v>43006</v>
      </c>
      <c r="J8" s="632"/>
      <c r="K8" s="632"/>
      <c r="L8" s="632"/>
      <c r="M8" s="632"/>
      <c r="N8" s="632"/>
      <c r="O8" s="632"/>
      <c r="P8" s="632"/>
      <c r="Q8" s="632"/>
      <c r="R8" s="632"/>
      <c r="S8" s="632"/>
      <c r="T8" s="632"/>
      <c r="U8" s="632"/>
      <c r="V8" s="632"/>
      <c r="W8" s="632"/>
      <c r="X8" s="632"/>
      <c r="Y8" s="632"/>
      <c r="Z8" s="632"/>
      <c r="AA8" s="632"/>
      <c r="AB8" s="632"/>
      <c r="AC8" s="632"/>
      <c r="AD8" s="632"/>
      <c r="AE8" s="632"/>
      <c r="AF8" s="632"/>
      <c r="AG8" s="632"/>
      <c r="AH8" s="632"/>
      <c r="AI8" s="632"/>
      <c r="AJ8" s="632"/>
      <c r="AK8" s="632"/>
      <c r="AL8" s="632"/>
      <c r="AM8" s="632"/>
      <c r="AN8" s="632"/>
      <c r="AO8" s="632"/>
      <c r="AP8" s="632"/>
      <c r="AQ8" s="632"/>
      <c r="AR8" s="632"/>
      <c r="AS8" s="632"/>
      <c r="AT8" s="632"/>
      <c r="AU8" s="632"/>
      <c r="AV8" s="632"/>
      <c r="AW8" s="632"/>
      <c r="AX8" s="632"/>
    </row>
    <row r="9" spans="1:50" ht="23.25" thickBot="1">
      <c r="A9" s="1177"/>
      <c r="B9" s="1177"/>
      <c r="C9" s="1177"/>
      <c r="D9" s="1177"/>
      <c r="E9" s="1177"/>
      <c r="F9" s="1177"/>
      <c r="G9" s="1177"/>
      <c r="H9" s="1177"/>
      <c r="I9" s="1177"/>
      <c r="J9" s="1177"/>
      <c r="K9" s="1177"/>
      <c r="L9" s="1177"/>
      <c r="M9" s="1177"/>
      <c r="N9" s="629"/>
    </row>
    <row r="10" spans="1:50" ht="16.5" thickBot="1">
      <c r="A10" s="1171" t="s">
        <v>3</v>
      </c>
      <c r="B10" s="1175" t="s">
        <v>456</v>
      </c>
      <c r="C10" s="1176"/>
      <c r="D10" s="1175" t="s">
        <v>72</v>
      </c>
      <c r="E10" s="1176"/>
      <c r="F10" s="1175" t="s">
        <v>252</v>
      </c>
      <c r="G10" s="1176"/>
      <c r="H10" s="1169" t="s">
        <v>457</v>
      </c>
      <c r="I10" s="1170"/>
      <c r="J10" s="1169" t="s">
        <v>17</v>
      </c>
      <c r="K10" s="1170"/>
      <c r="L10" s="1169" t="s">
        <v>18</v>
      </c>
      <c r="M10" s="1170"/>
      <c r="N10" s="562" t="e">
        <f>+#REF!*2</f>
        <v>#REF!</v>
      </c>
    </row>
    <row r="11" spans="1:50" ht="16.5" thickBot="1">
      <c r="A11" s="1178"/>
      <c r="B11" s="563" t="s">
        <v>14</v>
      </c>
      <c r="C11" s="563" t="s">
        <v>15</v>
      </c>
      <c r="D11" s="563" t="s">
        <v>14</v>
      </c>
      <c r="E11" s="563" t="s">
        <v>15</v>
      </c>
      <c r="F11" s="563" t="s">
        <v>14</v>
      </c>
      <c r="G11" s="563" t="s">
        <v>15</v>
      </c>
      <c r="H11" s="563" t="s">
        <v>14</v>
      </c>
      <c r="I11" s="563" t="s">
        <v>15</v>
      </c>
      <c r="J11" s="563" t="s">
        <v>14</v>
      </c>
      <c r="K11" s="563" t="s">
        <v>15</v>
      </c>
      <c r="L11" s="563" t="s">
        <v>14</v>
      </c>
      <c r="M11" s="563" t="s">
        <v>15</v>
      </c>
      <c r="N11" s="562"/>
    </row>
    <row r="12" spans="1:50">
      <c r="A12" s="626" t="s">
        <v>458</v>
      </c>
      <c r="B12" s="568">
        <v>0</v>
      </c>
      <c r="C12" s="568">
        <v>65742</v>
      </c>
      <c r="D12" s="568">
        <v>8000</v>
      </c>
      <c r="E12" s="568"/>
      <c r="F12" s="568"/>
      <c r="G12" s="568"/>
      <c r="H12" s="568">
        <f t="shared" ref="H12:H35" si="0">IF(B12+D12+F12-C12-E12-G12&lt;0,0,B12+D12+F12-C12-E12-G12)</f>
        <v>0</v>
      </c>
      <c r="I12" s="568">
        <f t="shared" ref="I12:I35" si="1">IF(C12+E12+G12-B12-D12-F12&lt;0,0,C12+E12+G12-B12-D12-F12)</f>
        <v>57742</v>
      </c>
      <c r="J12" s="570"/>
      <c r="K12" s="568"/>
      <c r="L12" s="568"/>
      <c r="M12" s="568"/>
      <c r="N12" s="567" t="str">
        <f t="shared" ref="N12:N35" si="2">UPPER(A12)</f>
        <v>MRS SOBIA ATIF</v>
      </c>
      <c r="O12" s="571"/>
    </row>
    <row r="13" spans="1:50">
      <c r="A13" s="626" t="s">
        <v>459</v>
      </c>
      <c r="B13" s="568">
        <v>0</v>
      </c>
      <c r="C13" s="568">
        <v>447062</v>
      </c>
      <c r="D13" s="568">
        <v>768000</v>
      </c>
      <c r="E13" s="568">
        <v>400000</v>
      </c>
      <c r="F13" s="568"/>
      <c r="G13" s="568"/>
      <c r="H13" s="568">
        <f t="shared" si="0"/>
        <v>0</v>
      </c>
      <c r="I13" s="568">
        <f t="shared" si="1"/>
        <v>79062</v>
      </c>
      <c r="J13" s="570"/>
      <c r="K13" s="568"/>
      <c r="L13" s="568"/>
      <c r="M13" s="568"/>
      <c r="N13" s="567" t="str">
        <f t="shared" si="2"/>
        <v>ATIF ARIF</v>
      </c>
    </row>
    <row r="14" spans="1:50">
      <c r="A14" s="626" t="s">
        <v>460</v>
      </c>
      <c r="B14" s="568">
        <v>8467827</v>
      </c>
      <c r="C14" s="568">
        <v>0</v>
      </c>
      <c r="D14" s="568">
        <v>2044119641.7</v>
      </c>
      <c r="E14" s="568">
        <v>2069342409.6099999</v>
      </c>
      <c r="F14" s="568"/>
      <c r="G14" s="568"/>
      <c r="H14" s="568">
        <f t="shared" si="0"/>
        <v>0</v>
      </c>
      <c r="I14" s="568">
        <f t="shared" si="1"/>
        <v>16754940.909999847</v>
      </c>
      <c r="J14" s="570"/>
      <c r="K14" s="568"/>
      <c r="L14" s="568"/>
      <c r="M14" s="568"/>
      <c r="N14" s="567" t="str">
        <f t="shared" si="2"/>
        <v>SEEMI ARIF LATIF</v>
      </c>
    </row>
    <row r="15" spans="1:50" ht="30">
      <c r="A15" s="626" t="s">
        <v>461</v>
      </c>
      <c r="B15" s="568"/>
      <c r="C15" s="568"/>
      <c r="D15" s="568">
        <v>5000000</v>
      </c>
      <c r="E15" s="568">
        <v>6000000</v>
      </c>
      <c r="F15" s="568"/>
      <c r="G15" s="568"/>
      <c r="H15" s="568">
        <f t="shared" si="0"/>
        <v>0</v>
      </c>
      <c r="I15" s="568">
        <f t="shared" si="1"/>
        <v>1000000</v>
      </c>
      <c r="J15" s="570"/>
      <c r="K15" s="568"/>
      <c r="L15" s="568"/>
      <c r="M15" s="568"/>
      <c r="N15" s="567" t="str">
        <f t="shared" si="2"/>
        <v>ARIF LATIF FUTURE EXPOSURE</v>
      </c>
    </row>
    <row r="16" spans="1:50">
      <c r="A16" s="626" t="s">
        <v>462</v>
      </c>
      <c r="B16" s="568">
        <v>0</v>
      </c>
      <c r="C16" s="568">
        <v>156585</v>
      </c>
      <c r="D16" s="568">
        <v>146640104.94999999</v>
      </c>
      <c r="E16" s="568">
        <v>146723676.41999999</v>
      </c>
      <c r="F16" s="568"/>
      <c r="G16" s="568"/>
      <c r="H16" s="568">
        <f t="shared" si="0"/>
        <v>0</v>
      </c>
      <c r="I16" s="568">
        <f t="shared" si="1"/>
        <v>240156.46999999881</v>
      </c>
      <c r="J16" s="570"/>
      <c r="K16" s="568"/>
      <c r="L16" s="568"/>
      <c r="M16" s="568"/>
      <c r="N16" s="567" t="str">
        <f t="shared" si="2"/>
        <v>ADEEL ARIF</v>
      </c>
    </row>
    <row r="17" spans="1:14">
      <c r="A17" s="626" t="s">
        <v>463</v>
      </c>
      <c r="B17" s="568">
        <v>246108.99000000954</v>
      </c>
      <c r="C17" s="568">
        <v>0</v>
      </c>
      <c r="D17" s="568">
        <v>1491334090.25</v>
      </c>
      <c r="E17" s="568">
        <v>1491606274.6700001</v>
      </c>
      <c r="F17" s="568"/>
      <c r="G17" s="568"/>
      <c r="H17" s="568">
        <f t="shared" si="0"/>
        <v>0</v>
      </c>
      <c r="I17" s="568">
        <f t="shared" si="1"/>
        <v>26075.430000066757</v>
      </c>
      <c r="J17" s="570"/>
      <c r="K17" s="568"/>
      <c r="L17" s="568"/>
      <c r="M17" s="568"/>
      <c r="N17" s="567" t="str">
        <f t="shared" si="2"/>
        <v>LUBNA RAVID</v>
      </c>
    </row>
    <row r="18" spans="1:14">
      <c r="A18" s="626" t="s">
        <v>464</v>
      </c>
      <c r="B18" s="568">
        <v>0</v>
      </c>
      <c r="C18" s="568">
        <v>20770.450000000186</v>
      </c>
      <c r="D18" s="568">
        <v>2499700.37</v>
      </c>
      <c r="E18" s="568">
        <v>2716514.15</v>
      </c>
      <c r="F18" s="568"/>
      <c r="G18" s="568"/>
      <c r="H18" s="568">
        <f t="shared" si="0"/>
        <v>0</v>
      </c>
      <c r="I18" s="568">
        <f t="shared" si="1"/>
        <v>237584.22999999998</v>
      </c>
      <c r="J18" s="570"/>
      <c r="K18" s="568"/>
      <c r="L18" s="568"/>
      <c r="M18" s="568"/>
      <c r="N18" s="567" t="str">
        <f t="shared" si="2"/>
        <v>RIZWAN RAZIQ</v>
      </c>
    </row>
    <row r="19" spans="1:14">
      <c r="A19" s="626" t="s">
        <v>465</v>
      </c>
      <c r="B19" s="568">
        <v>0</v>
      </c>
      <c r="C19" s="568">
        <v>180134.96000000089</v>
      </c>
      <c r="D19" s="568">
        <v>26516919.710000001</v>
      </c>
      <c r="E19" s="568">
        <v>26598372.100000001</v>
      </c>
      <c r="F19" s="568"/>
      <c r="G19" s="568"/>
      <c r="H19" s="568">
        <f t="shared" si="0"/>
        <v>0</v>
      </c>
      <c r="I19" s="568">
        <f t="shared" si="1"/>
        <v>261587.35000000149</v>
      </c>
      <c r="J19" s="570"/>
      <c r="K19" s="568"/>
      <c r="L19" s="568"/>
      <c r="M19" s="568"/>
      <c r="N19" s="567" t="str">
        <f t="shared" si="2"/>
        <v>M.NADEEM</v>
      </c>
    </row>
    <row r="20" spans="1:14">
      <c r="A20" s="626" t="s">
        <v>466</v>
      </c>
      <c r="B20" s="568">
        <v>0</v>
      </c>
      <c r="C20" s="568">
        <v>56.46999999997206</v>
      </c>
      <c r="D20" s="568">
        <v>56.46999999997206</v>
      </c>
      <c r="E20" s="568"/>
      <c r="F20" s="568"/>
      <c r="G20" s="568"/>
      <c r="H20" s="568">
        <f t="shared" si="0"/>
        <v>0</v>
      </c>
      <c r="I20" s="568">
        <f t="shared" si="1"/>
        <v>0</v>
      </c>
      <c r="J20" s="570"/>
      <c r="K20" s="568"/>
      <c r="L20" s="568"/>
      <c r="M20" s="568"/>
      <c r="N20" s="567" t="str">
        <f t="shared" si="2"/>
        <v>S.BILAL HAIDER</v>
      </c>
    </row>
    <row r="21" spans="1:14">
      <c r="A21" s="626" t="s">
        <v>467</v>
      </c>
      <c r="B21" s="568">
        <v>0</v>
      </c>
      <c r="C21" s="568">
        <v>11857.459999999992</v>
      </c>
      <c r="D21" s="568">
        <v>2132605.16</v>
      </c>
      <c r="E21" s="568">
        <v>2211162.5</v>
      </c>
      <c r="F21" s="568"/>
      <c r="G21" s="568"/>
      <c r="H21" s="568">
        <f t="shared" si="0"/>
        <v>0</v>
      </c>
      <c r="I21" s="568">
        <f t="shared" si="1"/>
        <v>90414.799999999814</v>
      </c>
      <c r="J21" s="570"/>
      <c r="K21" s="568"/>
      <c r="L21" s="568"/>
      <c r="M21" s="568"/>
      <c r="N21" s="567" t="str">
        <f t="shared" si="2"/>
        <v>MAQSOOD AHMED</v>
      </c>
    </row>
    <row r="22" spans="1:14">
      <c r="A22" s="626" t="s">
        <v>468</v>
      </c>
      <c r="B22" s="568">
        <v>0</v>
      </c>
      <c r="C22" s="568">
        <v>2159841.3800000027</v>
      </c>
      <c r="D22" s="568">
        <v>77118136.459999993</v>
      </c>
      <c r="E22" s="568">
        <v>75315255.379999995</v>
      </c>
      <c r="F22" s="568"/>
      <c r="G22" s="568"/>
      <c r="H22" s="568">
        <f t="shared" si="0"/>
        <v>0</v>
      </c>
      <c r="I22" s="568">
        <f t="shared" si="1"/>
        <v>356960.29999999702</v>
      </c>
      <c r="J22" s="570"/>
      <c r="K22" s="568"/>
      <c r="L22" s="568"/>
      <c r="M22" s="568"/>
      <c r="N22" s="567" t="str">
        <f t="shared" si="2"/>
        <v xml:space="preserve">SHAN AHMED </v>
      </c>
    </row>
    <row r="23" spans="1:14">
      <c r="A23" s="626" t="s">
        <v>469</v>
      </c>
      <c r="B23" s="568">
        <v>0</v>
      </c>
      <c r="C23" s="568">
        <v>380474.42000000202</v>
      </c>
      <c r="D23" s="568">
        <v>29499183.949999999</v>
      </c>
      <c r="E23" s="568">
        <v>29246934.690000001</v>
      </c>
      <c r="F23" s="568"/>
      <c r="G23" s="568"/>
      <c r="H23" s="568">
        <f t="shared" si="0"/>
        <v>0</v>
      </c>
      <c r="I23" s="568">
        <f t="shared" si="1"/>
        <v>128225.16000000387</v>
      </c>
      <c r="J23" s="570"/>
      <c r="K23" s="568"/>
      <c r="L23" s="568"/>
      <c r="M23" s="568"/>
      <c r="N23" s="567" t="str">
        <f t="shared" si="2"/>
        <v xml:space="preserve">OMER AHMED </v>
      </c>
    </row>
    <row r="24" spans="1:14">
      <c r="A24" s="626" t="s">
        <v>470</v>
      </c>
      <c r="B24" s="568">
        <v>0</v>
      </c>
      <c r="C24" s="568">
        <v>10726.890000000014</v>
      </c>
      <c r="D24" s="568">
        <v>266446.38</v>
      </c>
      <c r="E24" s="568">
        <v>260000</v>
      </c>
      <c r="F24" s="568"/>
      <c r="G24" s="568"/>
      <c r="H24" s="568">
        <f t="shared" si="0"/>
        <v>0</v>
      </c>
      <c r="I24" s="568">
        <f t="shared" si="1"/>
        <v>4280.5100000000093</v>
      </c>
      <c r="J24" s="570"/>
      <c r="K24" s="568"/>
      <c r="L24" s="568"/>
      <c r="M24" s="568"/>
      <c r="N24" s="567" t="str">
        <f t="shared" si="2"/>
        <v>MEHMOOD AHMED</v>
      </c>
    </row>
    <row r="25" spans="1:14">
      <c r="A25" s="626" t="s">
        <v>471</v>
      </c>
      <c r="B25" s="568">
        <v>0</v>
      </c>
      <c r="C25" s="568">
        <v>117295.6</v>
      </c>
      <c r="D25" s="568">
        <v>82011.990000000005</v>
      </c>
      <c r="E25" s="568"/>
      <c r="F25" s="568"/>
      <c r="G25" s="568"/>
      <c r="H25" s="568">
        <f t="shared" si="0"/>
        <v>0</v>
      </c>
      <c r="I25" s="568">
        <f t="shared" si="1"/>
        <v>35283.61</v>
      </c>
      <c r="J25" s="570"/>
      <c r="K25" s="568"/>
      <c r="L25" s="568"/>
      <c r="M25" s="568"/>
      <c r="N25" s="567" t="str">
        <f t="shared" si="2"/>
        <v>HASSAN MEHMOOD</v>
      </c>
    </row>
    <row r="26" spans="1:14">
      <c r="A26" s="626" t="s">
        <v>465</v>
      </c>
      <c r="B26" s="568">
        <v>0</v>
      </c>
      <c r="C26" s="568">
        <v>1787</v>
      </c>
      <c r="D26" s="568"/>
      <c r="E26" s="568"/>
      <c r="F26" s="568"/>
      <c r="G26" s="568"/>
      <c r="H26" s="568">
        <f t="shared" si="0"/>
        <v>0</v>
      </c>
      <c r="I26" s="568">
        <f t="shared" si="1"/>
        <v>1787</v>
      </c>
      <c r="J26" s="570"/>
      <c r="K26" s="568"/>
      <c r="L26" s="568"/>
      <c r="M26" s="568"/>
      <c r="N26" s="567" t="str">
        <f t="shared" si="2"/>
        <v>M.NADEEM</v>
      </c>
    </row>
    <row r="27" spans="1:14">
      <c r="A27" s="626" t="s">
        <v>472</v>
      </c>
      <c r="B27" s="568">
        <v>0</v>
      </c>
      <c r="C27" s="568">
        <v>152079.79999999981</v>
      </c>
      <c r="D27" s="568">
        <v>602990.68000000005</v>
      </c>
      <c r="E27" s="568">
        <v>1440739</v>
      </c>
      <c r="F27" s="568"/>
      <c r="G27" s="568"/>
      <c r="H27" s="568">
        <f t="shared" si="0"/>
        <v>0</v>
      </c>
      <c r="I27" s="568">
        <f t="shared" si="1"/>
        <v>989828.11999999976</v>
      </c>
      <c r="J27" s="570"/>
      <c r="K27" s="568"/>
      <c r="L27" s="568"/>
      <c r="M27" s="568"/>
      <c r="N27" s="567" t="str">
        <f t="shared" si="2"/>
        <v xml:space="preserve">AHMED NADEEM </v>
      </c>
    </row>
    <row r="28" spans="1:14">
      <c r="A28" s="626" t="s">
        <v>473</v>
      </c>
      <c r="B28" s="568">
        <v>0</v>
      </c>
      <c r="C28" s="568">
        <v>370315.49000000022</v>
      </c>
      <c r="D28" s="568">
        <v>19305378</v>
      </c>
      <c r="E28" s="568">
        <v>19292645.329999998</v>
      </c>
      <c r="F28" s="568"/>
      <c r="G28" s="568"/>
      <c r="H28" s="568">
        <f t="shared" si="0"/>
        <v>0</v>
      </c>
      <c r="I28" s="568">
        <f t="shared" si="1"/>
        <v>357582.8200000003</v>
      </c>
      <c r="J28" s="570"/>
      <c r="K28" s="568"/>
      <c r="L28" s="568"/>
      <c r="M28" s="568"/>
      <c r="N28" s="567" t="str">
        <f t="shared" si="2"/>
        <v>TABSUM ZAHOOR</v>
      </c>
    </row>
    <row r="29" spans="1:14">
      <c r="A29" s="626" t="s">
        <v>474</v>
      </c>
      <c r="B29" s="568">
        <v>0</v>
      </c>
      <c r="C29" s="568">
        <v>2083392.2900000215</v>
      </c>
      <c r="D29" s="568">
        <v>972678316.92999995</v>
      </c>
      <c r="E29" s="568">
        <v>973889248.88</v>
      </c>
      <c r="F29" s="568"/>
      <c r="G29" s="568"/>
      <c r="H29" s="568">
        <f t="shared" si="0"/>
        <v>0</v>
      </c>
      <c r="I29" s="568">
        <f t="shared" si="1"/>
        <v>3294324.2400001287</v>
      </c>
      <c r="J29" s="570"/>
      <c r="K29" s="568"/>
      <c r="L29" s="568"/>
      <c r="M29" s="568"/>
      <c r="N29" s="567" t="str">
        <f t="shared" si="2"/>
        <v xml:space="preserve">RANA AZMAT ALI KHAN </v>
      </c>
    </row>
    <row r="30" spans="1:14" ht="30">
      <c r="A30" s="626" t="s">
        <v>475</v>
      </c>
      <c r="B30" s="568">
        <v>0</v>
      </c>
      <c r="C30" s="568">
        <v>884722</v>
      </c>
      <c r="D30" s="568">
        <v>34689801.079999998</v>
      </c>
      <c r="E30" s="568">
        <v>34025648.369999997</v>
      </c>
      <c r="F30" s="568"/>
      <c r="G30" s="568"/>
      <c r="H30" s="568">
        <f t="shared" si="0"/>
        <v>0</v>
      </c>
      <c r="I30" s="568">
        <f t="shared" si="1"/>
        <v>220569.28999999911</v>
      </c>
      <c r="J30" s="570"/>
      <c r="K30" s="568"/>
      <c r="L30" s="568"/>
      <c r="M30" s="568"/>
      <c r="N30" s="567" t="str">
        <f t="shared" si="2"/>
        <v>SHAUKAT HUSSAIN JAVED</v>
      </c>
    </row>
    <row r="31" spans="1:14" ht="30">
      <c r="A31" s="626" t="s">
        <v>476</v>
      </c>
      <c r="B31" s="568">
        <v>0</v>
      </c>
      <c r="C31" s="568">
        <v>148500</v>
      </c>
      <c r="D31" s="568">
        <v>145004.54</v>
      </c>
      <c r="E31" s="568">
        <v>4159.3999999999996</v>
      </c>
      <c r="F31" s="568"/>
      <c r="G31" s="568"/>
      <c r="H31" s="568">
        <f t="shared" si="0"/>
        <v>0</v>
      </c>
      <c r="I31" s="568">
        <f t="shared" si="1"/>
        <v>7654.859999999986</v>
      </c>
      <c r="J31" s="570"/>
      <c r="K31" s="568"/>
      <c r="L31" s="568"/>
      <c r="M31" s="568"/>
      <c r="N31" s="567" t="str">
        <f t="shared" si="2"/>
        <v xml:space="preserve">HUSSAIN ABDUL REHMAN </v>
      </c>
    </row>
    <row r="32" spans="1:14">
      <c r="A32" s="626" t="s">
        <v>477</v>
      </c>
      <c r="B32" s="568"/>
      <c r="C32" s="568"/>
      <c r="D32" s="568">
        <v>5597631.9400000004</v>
      </c>
      <c r="E32" s="568">
        <v>6220731.1900000004</v>
      </c>
      <c r="F32" s="568"/>
      <c r="G32" s="568"/>
      <c r="H32" s="568">
        <f t="shared" si="0"/>
        <v>0</v>
      </c>
      <c r="I32" s="568">
        <f t="shared" si="1"/>
        <v>623099.25</v>
      </c>
      <c r="J32" s="570"/>
      <c r="K32" s="568"/>
      <c r="L32" s="568"/>
      <c r="M32" s="568"/>
      <c r="N32" s="567" t="str">
        <f t="shared" si="2"/>
        <v>M ASIM</v>
      </c>
    </row>
    <row r="33" spans="1:15" ht="30">
      <c r="A33" s="626" t="s">
        <v>431</v>
      </c>
      <c r="B33" s="568"/>
      <c r="C33" s="568"/>
      <c r="D33" s="568">
        <v>8295225.8600000003</v>
      </c>
      <c r="E33" s="568">
        <v>8437957.0899999999</v>
      </c>
      <c r="F33" s="568"/>
      <c r="G33" s="568"/>
      <c r="H33" s="568">
        <f t="shared" si="0"/>
        <v>0</v>
      </c>
      <c r="I33" s="568">
        <f t="shared" si="1"/>
        <v>142731.22999999952</v>
      </c>
      <c r="J33" s="570"/>
      <c r="K33" s="568"/>
      <c r="L33" s="568"/>
      <c r="M33" s="568"/>
      <c r="N33" s="567" t="str">
        <f t="shared" si="2"/>
        <v>AHMAD PARVAIZ RATTU</v>
      </c>
    </row>
    <row r="34" spans="1:15" ht="30">
      <c r="A34" s="626" t="s">
        <v>432</v>
      </c>
      <c r="B34" s="568"/>
      <c r="C34" s="568"/>
      <c r="D34" s="568">
        <v>526943.24</v>
      </c>
      <c r="E34" s="568">
        <v>565810.77</v>
      </c>
      <c r="F34" s="568"/>
      <c r="G34" s="568"/>
      <c r="H34" s="568">
        <f t="shared" si="0"/>
        <v>0</v>
      </c>
      <c r="I34" s="568">
        <f t="shared" si="1"/>
        <v>38867.530000000028</v>
      </c>
      <c r="J34" s="570"/>
      <c r="K34" s="568"/>
      <c r="L34" s="568"/>
      <c r="M34" s="568"/>
      <c r="N34" s="567" t="str">
        <f t="shared" si="2"/>
        <v>FAZAL MUHAMMAD FIRDOUSI</v>
      </c>
    </row>
    <row r="35" spans="1:15">
      <c r="A35" s="626" t="s">
        <v>433</v>
      </c>
      <c r="B35" s="568"/>
      <c r="C35" s="568"/>
      <c r="D35" s="568">
        <v>42991.98</v>
      </c>
      <c r="E35" s="568">
        <v>43134</v>
      </c>
      <c r="F35" s="568"/>
      <c r="G35" s="568"/>
      <c r="H35" s="568">
        <f t="shared" si="0"/>
        <v>0</v>
      </c>
      <c r="I35" s="568">
        <f t="shared" si="1"/>
        <v>142.0199999999968</v>
      </c>
      <c r="J35" s="570"/>
      <c r="K35" s="568"/>
      <c r="L35" s="568"/>
      <c r="M35" s="568"/>
      <c r="N35" s="567" t="str">
        <f t="shared" si="2"/>
        <v>SABA FAZAL FIRDOUSI</v>
      </c>
    </row>
    <row r="36" spans="1:15" ht="15.75" thickBot="1">
      <c r="A36" s="626"/>
      <c r="B36" s="568"/>
      <c r="C36" s="568"/>
      <c r="D36" s="569"/>
      <c r="E36" s="569"/>
      <c r="F36" s="569"/>
      <c r="G36" s="569"/>
      <c r="H36" s="568"/>
      <c r="I36" s="568"/>
      <c r="J36" s="573"/>
      <c r="K36" s="574"/>
      <c r="L36" s="574"/>
      <c r="M36" s="574"/>
      <c r="N36" s="575" t="e">
        <f>+#REF!-#REF!</f>
        <v>#REF!</v>
      </c>
      <c r="O36" s="571" t="e">
        <f>+N36-Notes!F229</f>
        <v>#REF!</v>
      </c>
    </row>
    <row r="37" spans="1:15">
      <c r="A37" s="626" t="str">
        <f>DEbtors!A26</f>
        <v>Total</v>
      </c>
      <c r="B37" s="568">
        <f>ROUND(SUM(B12:B36),0)</f>
        <v>8713936</v>
      </c>
      <c r="C37" s="568">
        <f>ROUND(SUM(C12:C36),0)</f>
        <v>7191343</v>
      </c>
      <c r="D37" s="568">
        <f t="shared" ref="D37:I37" si="3">SUM(D12:D36)</f>
        <v>4867869181.6399975</v>
      </c>
      <c r="E37" s="568">
        <f t="shared" si="3"/>
        <v>4894340673.5499992</v>
      </c>
      <c r="F37" s="568">
        <f t="shared" si="3"/>
        <v>0</v>
      </c>
      <c r="G37" s="568">
        <f t="shared" si="3"/>
        <v>0</v>
      </c>
      <c r="H37" s="568">
        <f t="shared" si="3"/>
        <v>0</v>
      </c>
      <c r="I37" s="568">
        <f t="shared" si="3"/>
        <v>24948899.130000047</v>
      </c>
    </row>
    <row r="39" spans="1:15">
      <c r="C39" s="561">
        <f>C37-B37</f>
        <v>-1522593</v>
      </c>
      <c r="E39" s="561">
        <f>E37-D37</f>
        <v>26471491.910001755</v>
      </c>
    </row>
    <row r="40" spans="1:15">
      <c r="H40" s="572"/>
      <c r="I40" s="572">
        <f>H37-I37</f>
        <v>-24948899.130000047</v>
      </c>
    </row>
    <row r="42" spans="1:15">
      <c r="B42" s="561">
        <v>82412906.63000001</v>
      </c>
    </row>
    <row r="43" spans="1:15">
      <c r="B43" s="561">
        <f>B37-B42</f>
        <v>-73698970.63000001</v>
      </c>
    </row>
    <row r="45" spans="1:15">
      <c r="D45" s="572"/>
    </row>
    <row r="52" spans="1:21" s="561" customFormat="1">
      <c r="A52" s="627"/>
      <c r="M52" s="561">
        <v>300</v>
      </c>
      <c r="O52" s="560"/>
      <c r="P52" s="560"/>
      <c r="Q52" s="560"/>
      <c r="R52" s="560"/>
      <c r="S52" s="560"/>
      <c r="T52" s="560"/>
      <c r="U52" s="560"/>
    </row>
    <row r="53" spans="1:21" s="561" customFormat="1">
      <c r="A53" s="627"/>
      <c r="M53" s="561">
        <v>1500</v>
      </c>
      <c r="O53" s="560"/>
      <c r="P53" s="560"/>
      <c r="Q53" s="560"/>
      <c r="R53" s="560"/>
      <c r="S53" s="560"/>
      <c r="T53" s="560"/>
      <c r="U53" s="560"/>
    </row>
    <row r="54" spans="1:21" s="561" customFormat="1">
      <c r="A54" s="627"/>
      <c r="M54" s="561">
        <v>839.8</v>
      </c>
      <c r="O54" s="560"/>
      <c r="P54" s="560"/>
      <c r="Q54" s="560"/>
      <c r="R54" s="560"/>
      <c r="S54" s="560"/>
      <c r="T54" s="560"/>
      <c r="U54" s="560"/>
    </row>
    <row r="55" spans="1:21" s="561" customFormat="1">
      <c r="A55" s="627"/>
      <c r="M55" s="561">
        <v>1300</v>
      </c>
      <c r="O55" s="560"/>
      <c r="P55" s="560"/>
      <c r="Q55" s="560"/>
      <c r="R55" s="560"/>
      <c r="S55" s="560"/>
      <c r="T55" s="560"/>
      <c r="U55" s="560"/>
    </row>
    <row r="56" spans="1:21" s="561" customFormat="1">
      <c r="A56" s="627"/>
      <c r="M56" s="561">
        <v>900</v>
      </c>
      <c r="O56" s="560"/>
      <c r="P56" s="560"/>
      <c r="Q56" s="560"/>
      <c r="R56" s="560"/>
      <c r="S56" s="560"/>
      <c r="T56" s="560"/>
      <c r="U56" s="560"/>
    </row>
    <row r="57" spans="1:21" s="561" customFormat="1">
      <c r="A57" s="627"/>
      <c r="M57" s="561">
        <v>1000</v>
      </c>
      <c r="O57" s="560"/>
      <c r="P57" s="560"/>
      <c r="Q57" s="560"/>
      <c r="R57" s="560"/>
      <c r="S57" s="560"/>
      <c r="T57" s="560"/>
      <c r="U57" s="560"/>
    </row>
    <row r="58" spans="1:21" s="561" customFormat="1">
      <c r="A58" s="627"/>
      <c r="M58" s="561">
        <v>498</v>
      </c>
      <c r="O58" s="560"/>
      <c r="P58" s="560"/>
      <c r="Q58" s="560"/>
      <c r="R58" s="560"/>
      <c r="S58" s="560"/>
      <c r="T58" s="560"/>
      <c r="U58" s="560"/>
    </row>
    <row r="59" spans="1:21" s="561" customFormat="1">
      <c r="A59" s="627"/>
      <c r="M59" s="561">
        <v>2833</v>
      </c>
      <c r="O59" s="560"/>
      <c r="P59" s="560"/>
      <c r="Q59" s="560"/>
      <c r="R59" s="560"/>
      <c r="S59" s="560"/>
      <c r="T59" s="560"/>
      <c r="U59" s="560"/>
    </row>
    <row r="60" spans="1:21" s="561" customFormat="1">
      <c r="A60" s="627"/>
      <c r="M60" s="561">
        <v>2132</v>
      </c>
      <c r="O60" s="560"/>
      <c r="P60" s="560"/>
      <c r="Q60" s="560"/>
      <c r="R60" s="560"/>
      <c r="S60" s="560"/>
      <c r="T60" s="560"/>
      <c r="U60" s="560"/>
    </row>
    <row r="61" spans="1:21" s="561" customFormat="1">
      <c r="A61" s="627"/>
      <c r="M61" s="561">
        <v>300</v>
      </c>
      <c r="O61" s="560"/>
      <c r="P61" s="560"/>
      <c r="Q61" s="560"/>
      <c r="R61" s="560"/>
      <c r="S61" s="560"/>
      <c r="T61" s="560"/>
      <c r="U61" s="560"/>
    </row>
    <row r="62" spans="1:21" s="561" customFormat="1">
      <c r="A62" s="627"/>
      <c r="M62" s="561">
        <v>141</v>
      </c>
      <c r="O62" s="560"/>
      <c r="P62" s="560"/>
      <c r="Q62" s="560"/>
      <c r="R62" s="560"/>
      <c r="S62" s="560"/>
      <c r="T62" s="560"/>
      <c r="U62" s="560"/>
    </row>
    <row r="63" spans="1:21" s="561" customFormat="1">
      <c r="A63" s="627"/>
      <c r="M63" s="561">
        <v>1297</v>
      </c>
      <c r="O63" s="560"/>
      <c r="P63" s="560"/>
      <c r="Q63" s="560"/>
      <c r="R63" s="560"/>
      <c r="S63" s="560"/>
      <c r="T63" s="560"/>
      <c r="U63" s="560"/>
    </row>
    <row r="64" spans="1:21" s="561" customFormat="1">
      <c r="A64" s="627"/>
      <c r="M64" s="561">
        <v>6</v>
      </c>
      <c r="O64" s="560"/>
      <c r="P64" s="560"/>
      <c r="Q64" s="560"/>
      <c r="R64" s="560"/>
      <c r="S64" s="560"/>
      <c r="T64" s="560"/>
      <c r="U64" s="560"/>
    </row>
    <row r="65" spans="1:21" s="561" customFormat="1">
      <c r="A65" s="627"/>
      <c r="M65" s="561">
        <v>300</v>
      </c>
      <c r="O65" s="560"/>
      <c r="P65" s="560"/>
      <c r="Q65" s="560"/>
      <c r="R65" s="560"/>
      <c r="S65" s="560"/>
      <c r="T65" s="560"/>
      <c r="U65" s="560"/>
    </row>
    <row r="66" spans="1:21" s="561" customFormat="1">
      <c r="A66" s="627"/>
      <c r="M66" s="561">
        <v>60</v>
      </c>
      <c r="O66" s="560"/>
      <c r="P66" s="560"/>
      <c r="Q66" s="560"/>
      <c r="R66" s="560"/>
      <c r="S66" s="560"/>
      <c r="T66" s="560"/>
      <c r="U66" s="560"/>
    </row>
    <row r="67" spans="1:21" s="561" customFormat="1">
      <c r="A67" s="627"/>
      <c r="M67" s="561">
        <v>300</v>
      </c>
      <c r="O67" s="560"/>
      <c r="P67" s="560"/>
      <c r="Q67" s="560"/>
      <c r="R67" s="560"/>
      <c r="S67" s="560"/>
      <c r="T67" s="560"/>
      <c r="U67" s="560"/>
    </row>
    <row r="68" spans="1:21" s="561" customFormat="1">
      <c r="A68" s="627"/>
      <c r="M68" s="561">
        <v>606</v>
      </c>
      <c r="O68" s="560"/>
      <c r="P68" s="560"/>
      <c r="Q68" s="560"/>
      <c r="R68" s="560"/>
      <c r="S68" s="560"/>
      <c r="T68" s="560"/>
      <c r="U68" s="560"/>
    </row>
    <row r="69" spans="1:21" s="561" customFormat="1">
      <c r="A69" s="627"/>
      <c r="M69" s="561">
        <v>320</v>
      </c>
      <c r="O69" s="560"/>
      <c r="P69" s="560"/>
      <c r="Q69" s="560"/>
      <c r="R69" s="560"/>
      <c r="S69" s="560"/>
      <c r="T69" s="560"/>
      <c r="U69" s="560"/>
    </row>
    <row r="70" spans="1:21" s="561" customFormat="1">
      <c r="A70" s="627"/>
      <c r="M70" s="561">
        <v>809</v>
      </c>
      <c r="O70" s="560"/>
      <c r="P70" s="560"/>
      <c r="Q70" s="560"/>
      <c r="R70" s="560"/>
      <c r="S70" s="560"/>
      <c r="T70" s="560"/>
      <c r="U70" s="560"/>
    </row>
    <row r="71" spans="1:21" s="561" customFormat="1">
      <c r="A71" s="627"/>
      <c r="M71" s="561">
        <v>2639</v>
      </c>
      <c r="O71" s="560"/>
      <c r="P71" s="560"/>
      <c r="Q71" s="560"/>
      <c r="R71" s="560"/>
      <c r="S71" s="560"/>
      <c r="T71" s="560"/>
      <c r="U71" s="560"/>
    </row>
    <row r="72" spans="1:21" s="561" customFormat="1">
      <c r="A72" s="627"/>
      <c r="M72" s="561">
        <f>SUM(M48:M71)</f>
        <v>18080.8</v>
      </c>
      <c r="O72" s="560"/>
      <c r="P72" s="560"/>
      <c r="Q72" s="560"/>
      <c r="R72" s="560"/>
      <c r="S72" s="560"/>
      <c r="T72" s="560"/>
      <c r="U72" s="560"/>
    </row>
  </sheetData>
  <mergeCells count="8">
    <mergeCell ref="A9:M9"/>
    <mergeCell ref="A10:A11"/>
    <mergeCell ref="B10:C10"/>
    <mergeCell ref="D10:E10"/>
    <mergeCell ref="F10:G10"/>
    <mergeCell ref="H10:I10"/>
    <mergeCell ref="J10:K10"/>
    <mergeCell ref="L10:M10"/>
  </mergeCells>
  <printOptions horizontalCentered="1"/>
  <pageMargins left="0.7" right="0.7" top="0.75" bottom="0.75" header="0.3" footer="0.3"/>
  <pageSetup paperSize="9" scale="98"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45"/>
  <sheetViews>
    <sheetView tabSelected="1" view="pageBreakPreview" zoomScaleSheetLayoutView="100" workbookViewId="0">
      <pane xSplit="1" ySplit="5" topLeftCell="F126" activePane="bottomRight" state="frozen"/>
      <selection pane="topRight" activeCell="B1" sqref="B1"/>
      <selection pane="bottomLeft" activeCell="A6" sqref="A6"/>
      <selection pane="bottomRight" activeCell="E64" sqref="E64"/>
    </sheetView>
  </sheetViews>
  <sheetFormatPr defaultColWidth="9" defaultRowHeight="15"/>
  <cols>
    <col min="1" max="1" width="39.875" style="879" bestFit="1" customWidth="1"/>
    <col min="2" max="2" width="15" style="880" customWidth="1"/>
    <col min="3" max="5" width="14" style="880" customWidth="1"/>
    <col min="6" max="6" width="14.875" style="880" bestFit="1" customWidth="1"/>
    <col min="7" max="7" width="14" style="880" customWidth="1"/>
    <col min="8" max="8" width="13.125" style="880" customWidth="1"/>
    <col min="9" max="9" width="12.75" style="880" customWidth="1"/>
    <col min="10" max="10" width="11.75" style="880" hidden="1" customWidth="1"/>
    <col min="11" max="11" width="11.625" style="880" hidden="1" customWidth="1"/>
    <col min="12" max="12" width="12.875" style="880" hidden="1" customWidth="1"/>
    <col min="13" max="13" width="12.5" style="880" hidden="1" customWidth="1"/>
    <col min="14" max="14" width="16.75" style="897" bestFit="1" customWidth="1"/>
    <col min="15" max="15" width="12.75" style="911" bestFit="1" customWidth="1"/>
    <col min="16" max="16" width="12.125" style="911" bestFit="1" customWidth="1"/>
    <col min="17" max="17" width="13.125" style="911" bestFit="1" customWidth="1"/>
    <col min="18" max="18" width="12.125" style="911" bestFit="1" customWidth="1"/>
    <col min="19" max="19" width="9" style="911"/>
    <col min="20" max="16384" width="9" style="896"/>
  </cols>
  <sheetData>
    <row r="1" spans="1:19" ht="19.5" customHeight="1">
      <c r="A1" s="1182" t="s">
        <v>176</v>
      </c>
      <c r="B1" s="1182"/>
      <c r="C1" s="1182"/>
      <c r="D1" s="1182"/>
      <c r="E1" s="1182"/>
      <c r="F1" s="1182"/>
      <c r="G1" s="1182"/>
      <c r="H1" s="1182"/>
      <c r="I1" s="1182"/>
      <c r="J1" s="1182"/>
      <c r="K1" s="1182"/>
      <c r="L1" s="1182"/>
      <c r="M1" s="1182"/>
      <c r="N1" s="910"/>
    </row>
    <row r="2" spans="1:19" ht="15" customHeight="1">
      <c r="A2" s="1183" t="s">
        <v>644</v>
      </c>
      <c r="B2" s="1183"/>
      <c r="C2" s="1183"/>
      <c r="D2" s="1183"/>
      <c r="E2" s="1183"/>
      <c r="F2" s="1183"/>
      <c r="G2" s="1183"/>
      <c r="H2" s="1183"/>
      <c r="I2" s="1183"/>
      <c r="J2" s="1183"/>
      <c r="K2" s="1183"/>
      <c r="L2" s="1183"/>
      <c r="M2" s="1183"/>
      <c r="N2" s="910"/>
    </row>
    <row r="3" spans="1:19" ht="15.75" thickBot="1">
      <c r="B3" s="880">
        <f>+B210-C210</f>
        <v>0</v>
      </c>
      <c r="D3" s="880">
        <f>+D210-E210</f>
        <v>0</v>
      </c>
      <c r="E3" s="881"/>
      <c r="F3" s="882">
        <f>+F210-G210</f>
        <v>0</v>
      </c>
      <c r="H3" s="880">
        <f>+H210-I210</f>
        <v>1</v>
      </c>
    </row>
    <row r="4" spans="1:19" ht="21.75" customHeight="1" thickBot="1">
      <c r="A4" s="1184" t="s">
        <v>3</v>
      </c>
      <c r="B4" s="1186" t="s">
        <v>71</v>
      </c>
      <c r="C4" s="1187"/>
      <c r="D4" s="1188" t="s">
        <v>72</v>
      </c>
      <c r="E4" s="1189"/>
      <c r="F4" s="1188" t="s">
        <v>252</v>
      </c>
      <c r="G4" s="1189"/>
      <c r="H4" s="1180" t="s">
        <v>443</v>
      </c>
      <c r="I4" s="1181"/>
      <c r="J4" s="1180" t="s">
        <v>252</v>
      </c>
      <c r="K4" s="1181"/>
      <c r="L4" s="1180" t="s">
        <v>18</v>
      </c>
      <c r="M4" s="1181"/>
      <c r="N4" s="842"/>
    </row>
    <row r="5" spans="1:19" ht="28.5" customHeight="1" thickBot="1">
      <c r="A5" s="1185"/>
      <c r="B5" s="883" t="s">
        <v>14</v>
      </c>
      <c r="C5" s="883" t="s">
        <v>15</v>
      </c>
      <c r="D5" s="883" t="s">
        <v>14</v>
      </c>
      <c r="E5" s="883" t="s">
        <v>15</v>
      </c>
      <c r="F5" s="883" t="s">
        <v>14</v>
      </c>
      <c r="G5" s="883" t="s">
        <v>15</v>
      </c>
      <c r="H5" s="883" t="s">
        <v>14</v>
      </c>
      <c r="I5" s="883" t="s">
        <v>15</v>
      </c>
      <c r="J5" s="883" t="s">
        <v>14</v>
      </c>
      <c r="K5" s="883" t="s">
        <v>15</v>
      </c>
      <c r="L5" s="883" t="s">
        <v>14</v>
      </c>
      <c r="M5" s="907" t="s">
        <v>15</v>
      </c>
      <c r="N5" s="842"/>
      <c r="O5" s="897"/>
    </row>
    <row r="6" spans="1:19" ht="15.75">
      <c r="A6" s="884"/>
      <c r="B6" s="885">
        <v>0</v>
      </c>
      <c r="C6" s="885">
        <v>0</v>
      </c>
      <c r="D6" s="885"/>
      <c r="E6" s="885"/>
      <c r="F6" s="885"/>
      <c r="G6" s="885"/>
      <c r="H6" s="886">
        <f>IF(B6+D6+F6-C6-E6-G6&lt;0,0,B6+D6+F6-C6-E6-G6)</f>
        <v>0</v>
      </c>
      <c r="I6" s="886">
        <f>IF(C6+E6+G6-D6-F6-H6&lt;0,0,C6+E6+G6-D6-F6-H6)</f>
        <v>0</v>
      </c>
      <c r="J6" s="887"/>
      <c r="K6" s="886"/>
      <c r="L6" s="886"/>
      <c r="M6" s="908"/>
      <c r="O6" s="897"/>
      <c r="P6" s="897"/>
    </row>
    <row r="7" spans="1:19" ht="15.75" customHeight="1">
      <c r="A7" s="888" t="s">
        <v>208</v>
      </c>
      <c r="B7" s="889">
        <v>0</v>
      </c>
      <c r="C7" s="889">
        <v>25000000</v>
      </c>
      <c r="D7" s="889"/>
      <c r="E7" s="889"/>
      <c r="F7" s="889"/>
      <c r="G7" s="889"/>
      <c r="H7" s="919">
        <f t="shared" ref="H7" si="0">IF(B7+D7+F7-C7-E7-G7&lt;0,0,B7+D7+F7-C7-E7-G7)</f>
        <v>0</v>
      </c>
      <c r="I7" s="920">
        <f t="shared" ref="I7" si="1">IF(C7+E7+G7-B7-D7-F7&lt;0,0,C7+E7+G7-B7-D7-F7)</f>
        <v>25000000</v>
      </c>
      <c r="J7" s="887"/>
      <c r="K7" s="886"/>
      <c r="L7" s="886"/>
      <c r="M7" s="908"/>
      <c r="O7" s="897"/>
      <c r="P7" s="897"/>
    </row>
    <row r="8" spans="1:19" ht="15.75" customHeight="1">
      <c r="A8" s="888" t="s">
        <v>631</v>
      </c>
      <c r="B8" s="889">
        <v>0</v>
      </c>
      <c r="C8" s="889">
        <v>4734546</v>
      </c>
      <c r="D8" s="889"/>
      <c r="E8" s="889"/>
      <c r="F8" s="889"/>
      <c r="G8" s="889"/>
      <c r="H8" s="919">
        <f t="shared" ref="H8:H29" si="2">IF(B8+D8+F8-C8-E8-G8&lt;0,0,B8+D8+F8-C8-E8-G8)</f>
        <v>0</v>
      </c>
      <c r="I8" s="919">
        <f t="shared" ref="I8:I69" si="3">IF(C8+E8+G8-B8-D8-F8&lt;0,0,C8+E8+G8-B8-D8-F8)</f>
        <v>4734546</v>
      </c>
      <c r="J8" s="887"/>
      <c r="K8" s="886"/>
      <c r="L8" s="886"/>
      <c r="M8" s="908"/>
      <c r="N8" s="897">
        <v>4450396.0679758638</v>
      </c>
      <c r="O8" s="897">
        <f>I8-N8</f>
        <v>284149.93202413619</v>
      </c>
      <c r="P8" s="897"/>
    </row>
    <row r="9" spans="1:19" ht="6.75" customHeight="1">
      <c r="A9" s="884"/>
      <c r="B9" s="889">
        <v>0</v>
      </c>
      <c r="C9" s="889">
        <v>0</v>
      </c>
      <c r="D9" s="889"/>
      <c r="E9" s="889"/>
      <c r="F9" s="889"/>
      <c r="G9" s="889"/>
      <c r="H9" s="919">
        <f t="shared" si="2"/>
        <v>0</v>
      </c>
      <c r="I9" s="919">
        <f t="shared" si="3"/>
        <v>0</v>
      </c>
      <c r="J9" s="887"/>
      <c r="K9" s="886"/>
      <c r="L9" s="886"/>
      <c r="M9" s="908"/>
      <c r="O9" s="897"/>
      <c r="P9" s="897"/>
    </row>
    <row r="10" spans="1:19" ht="15.75" customHeight="1">
      <c r="A10" s="891" t="s">
        <v>175</v>
      </c>
      <c r="B10" s="919">
        <v>0</v>
      </c>
      <c r="C10" s="919">
        <v>0</v>
      </c>
      <c r="D10" s="921"/>
      <c r="E10" s="921"/>
      <c r="F10" s="921"/>
      <c r="G10" s="921"/>
      <c r="H10" s="919">
        <f t="shared" si="2"/>
        <v>0</v>
      </c>
      <c r="I10" s="919">
        <f t="shared" si="3"/>
        <v>0</v>
      </c>
      <c r="J10" s="892"/>
      <c r="K10" s="890"/>
      <c r="L10" s="890"/>
      <c r="M10" s="909"/>
      <c r="N10" s="918"/>
      <c r="O10" s="897"/>
      <c r="P10" s="897"/>
    </row>
    <row r="11" spans="1:19" ht="8.25" customHeight="1">
      <c r="A11" s="891"/>
      <c r="B11" s="919"/>
      <c r="C11" s="919"/>
      <c r="D11" s="921"/>
      <c r="E11" s="921"/>
      <c r="F11" s="921"/>
      <c r="G11" s="921"/>
      <c r="H11" s="919"/>
      <c r="I11" s="919"/>
      <c r="J11" s="892"/>
      <c r="K11" s="890"/>
      <c r="L11" s="890"/>
      <c r="M11" s="909"/>
      <c r="N11" s="918"/>
      <c r="O11" s="897"/>
      <c r="P11" s="897"/>
    </row>
    <row r="12" spans="1:19" ht="15.75" customHeight="1">
      <c r="A12" s="893" t="s">
        <v>158</v>
      </c>
      <c r="B12" s="919">
        <v>0</v>
      </c>
      <c r="C12" s="919">
        <v>17194224.400000013</v>
      </c>
      <c r="D12" s="919">
        <v>2500000</v>
      </c>
      <c r="E12" s="919"/>
      <c r="F12" s="919">
        <f>'Adj entries'!C19</f>
        <v>0</v>
      </c>
      <c r="G12" s="919">
        <f>'Adj entries'!D8+'Adj entries'!D12+'Adj entries'!D19</f>
        <v>730546.8999999871</v>
      </c>
      <c r="H12" s="919">
        <f t="shared" si="2"/>
        <v>0</v>
      </c>
      <c r="I12" s="920">
        <f t="shared" si="3"/>
        <v>15424771.300000001</v>
      </c>
      <c r="J12" s="892"/>
      <c r="K12" s="890"/>
      <c r="L12" s="890"/>
      <c r="M12" s="909"/>
      <c r="N12" s="897">
        <f>Notes!F129</f>
        <v>15424772.685714297</v>
      </c>
      <c r="O12" s="897">
        <f>I12-N12</f>
        <v>-1.3857142962515354</v>
      </c>
      <c r="P12" s="1179"/>
      <c r="Q12" s="1179"/>
      <c r="R12" s="1179"/>
      <c r="S12" s="898"/>
    </row>
    <row r="13" spans="1:19" ht="12.75" customHeight="1">
      <c r="A13" s="893"/>
      <c r="B13" s="919">
        <v>0</v>
      </c>
      <c r="C13" s="919">
        <v>0</v>
      </c>
      <c r="D13" s="919"/>
      <c r="E13" s="919"/>
      <c r="F13" s="919"/>
      <c r="G13" s="919"/>
      <c r="H13" s="919">
        <f t="shared" si="2"/>
        <v>0</v>
      </c>
      <c r="I13" s="919">
        <f t="shared" si="3"/>
        <v>0</v>
      </c>
      <c r="J13" s="892"/>
      <c r="K13" s="890"/>
      <c r="L13" s="890"/>
      <c r="M13" s="909"/>
      <c r="O13" s="897"/>
      <c r="P13" s="898"/>
      <c r="Q13" s="898"/>
      <c r="R13" s="898"/>
      <c r="S13" s="898"/>
    </row>
    <row r="14" spans="1:19" ht="15.75" customHeight="1">
      <c r="A14" s="891" t="s">
        <v>407</v>
      </c>
      <c r="B14" s="919">
        <v>0</v>
      </c>
      <c r="C14" s="919">
        <v>0</v>
      </c>
      <c r="D14" s="919"/>
      <c r="E14" s="919"/>
      <c r="F14" s="919"/>
      <c r="G14" s="919"/>
      <c r="H14" s="919">
        <f t="shared" si="2"/>
        <v>0</v>
      </c>
      <c r="I14" s="919">
        <f t="shared" si="3"/>
        <v>0</v>
      </c>
      <c r="J14" s="892"/>
      <c r="K14" s="890"/>
      <c r="L14" s="890"/>
      <c r="M14" s="909"/>
      <c r="O14" s="897"/>
      <c r="P14" s="898"/>
      <c r="Q14" s="898"/>
      <c r="R14" s="898"/>
      <c r="S14" s="898"/>
    </row>
    <row r="15" spans="1:19" ht="15.75" customHeight="1">
      <c r="A15" s="891"/>
      <c r="B15" s="919">
        <v>0</v>
      </c>
      <c r="C15" s="919">
        <v>0</v>
      </c>
      <c r="D15" s="919"/>
      <c r="E15" s="919"/>
      <c r="F15" s="919"/>
      <c r="G15" s="919"/>
      <c r="H15" s="919">
        <f t="shared" si="2"/>
        <v>0</v>
      </c>
      <c r="I15" s="919">
        <f t="shared" si="3"/>
        <v>0</v>
      </c>
      <c r="J15" s="892"/>
      <c r="K15" s="890"/>
      <c r="L15" s="890"/>
      <c r="M15" s="909"/>
      <c r="O15" s="897"/>
      <c r="P15" s="898"/>
      <c r="Q15" s="898"/>
      <c r="R15" s="898"/>
      <c r="S15" s="898"/>
    </row>
    <row r="16" spans="1:19" ht="15.75" customHeight="1">
      <c r="A16" s="893" t="s">
        <v>44</v>
      </c>
      <c r="B16" s="919">
        <v>53479</v>
      </c>
      <c r="C16" s="919">
        <v>0</v>
      </c>
      <c r="D16" s="919"/>
      <c r="E16" s="919"/>
      <c r="F16" s="919"/>
      <c r="G16" s="919"/>
      <c r="H16" s="920">
        <f t="shared" si="2"/>
        <v>53479</v>
      </c>
      <c r="I16" s="919">
        <f t="shared" si="3"/>
        <v>0</v>
      </c>
      <c r="J16" s="892"/>
      <c r="K16" s="890"/>
      <c r="L16" s="890"/>
      <c r="M16" s="909"/>
      <c r="O16" s="897"/>
      <c r="P16" s="898"/>
      <c r="Q16" s="898"/>
      <c r="R16" s="898"/>
      <c r="S16" s="898"/>
    </row>
    <row r="17" spans="1:21" ht="15.75" customHeight="1">
      <c r="A17" s="893" t="s">
        <v>360</v>
      </c>
      <c r="B17" s="919">
        <v>142847</v>
      </c>
      <c r="C17" s="919">
        <v>0</v>
      </c>
      <c r="D17" s="920">
        <v>77650</v>
      </c>
      <c r="E17" s="919"/>
      <c r="F17" s="919"/>
      <c r="G17" s="919"/>
      <c r="H17" s="920">
        <f t="shared" si="2"/>
        <v>220497</v>
      </c>
      <c r="I17" s="919">
        <f t="shared" si="3"/>
        <v>0</v>
      </c>
      <c r="J17" s="894"/>
      <c r="K17" s="890"/>
      <c r="L17" s="890"/>
      <c r="M17" s="909"/>
      <c r="O17" s="897"/>
      <c r="P17" s="898"/>
      <c r="Q17" s="898"/>
      <c r="R17" s="898"/>
      <c r="S17" s="898"/>
    </row>
    <row r="18" spans="1:21" ht="15.75" customHeight="1">
      <c r="A18" s="893" t="s">
        <v>46</v>
      </c>
      <c r="B18" s="919">
        <v>127783</v>
      </c>
      <c r="C18" s="919">
        <v>0</v>
      </c>
      <c r="D18" s="920">
        <v>67153</v>
      </c>
      <c r="E18" s="919"/>
      <c r="F18" s="919"/>
      <c r="G18" s="919"/>
      <c r="H18" s="920">
        <f t="shared" si="2"/>
        <v>194936</v>
      </c>
      <c r="I18" s="919">
        <f t="shared" si="3"/>
        <v>0</v>
      </c>
      <c r="J18" s="892"/>
      <c r="K18" s="890"/>
      <c r="L18" s="890"/>
      <c r="M18" s="909"/>
      <c r="O18" s="897"/>
      <c r="P18" s="898"/>
      <c r="Q18" s="898"/>
      <c r="R18" s="898"/>
      <c r="S18" s="898"/>
    </row>
    <row r="19" spans="1:21" ht="15.75" customHeight="1">
      <c r="A19" s="893"/>
      <c r="B19" s="919">
        <v>0</v>
      </c>
      <c r="C19" s="919">
        <v>0</v>
      </c>
      <c r="D19" s="919"/>
      <c r="E19" s="919"/>
      <c r="F19" s="919"/>
      <c r="G19" s="919"/>
      <c r="H19" s="919">
        <f t="shared" si="2"/>
        <v>0</v>
      </c>
      <c r="I19" s="919">
        <f t="shared" si="3"/>
        <v>0</v>
      </c>
      <c r="J19" s="892"/>
      <c r="K19" s="890"/>
      <c r="L19" s="890"/>
      <c r="M19" s="909"/>
      <c r="O19" s="897"/>
      <c r="P19" s="898"/>
      <c r="Q19" s="898"/>
      <c r="R19" s="898"/>
      <c r="S19" s="898"/>
    </row>
    <row r="20" spans="1:21" ht="15.75" customHeight="1">
      <c r="A20" s="891" t="s">
        <v>408</v>
      </c>
      <c r="B20" s="919">
        <v>0</v>
      </c>
      <c r="C20" s="919">
        <v>0</v>
      </c>
      <c r="D20" s="919"/>
      <c r="E20" s="919"/>
      <c r="F20" s="919"/>
      <c r="G20" s="919"/>
      <c r="H20" s="919">
        <f t="shared" si="2"/>
        <v>0</v>
      </c>
      <c r="I20" s="919">
        <f t="shared" si="3"/>
        <v>0</v>
      </c>
      <c r="J20" s="892"/>
      <c r="K20" s="890"/>
      <c r="L20" s="890"/>
      <c r="M20" s="909"/>
      <c r="P20" s="898"/>
      <c r="Q20" s="898"/>
      <c r="R20" s="898"/>
      <c r="S20" s="898"/>
    </row>
    <row r="21" spans="1:21" ht="8.25" customHeight="1">
      <c r="A21" s="893"/>
      <c r="B21" s="919">
        <v>0</v>
      </c>
      <c r="C21" s="919">
        <v>0</v>
      </c>
      <c r="D21" s="919"/>
      <c r="E21" s="919"/>
      <c r="F21" s="919"/>
      <c r="G21" s="919"/>
      <c r="H21" s="919">
        <f t="shared" si="2"/>
        <v>0</v>
      </c>
      <c r="I21" s="919">
        <f t="shared" si="3"/>
        <v>0</v>
      </c>
      <c r="J21" s="892"/>
      <c r="K21" s="890"/>
      <c r="L21" s="890"/>
      <c r="M21" s="909"/>
      <c r="P21" s="912"/>
      <c r="Q21" s="898"/>
      <c r="R21" s="898"/>
      <c r="S21" s="898"/>
    </row>
    <row r="22" spans="1:21" ht="15.75" customHeight="1">
      <c r="A22" s="893" t="s">
        <v>44</v>
      </c>
      <c r="B22" s="919">
        <v>0</v>
      </c>
      <c r="C22" s="919">
        <v>19012.509999999998</v>
      </c>
      <c r="D22" s="919"/>
      <c r="E22" s="919">
        <v>3447</v>
      </c>
      <c r="F22" s="919"/>
      <c r="G22" s="919"/>
      <c r="H22" s="919">
        <f t="shared" si="2"/>
        <v>0</v>
      </c>
      <c r="I22" s="920">
        <f>IF(C22+E22+G22-B22-D22-F22&lt;0,0,C22+E22+G22-B22-D22-F22)</f>
        <v>22459.51</v>
      </c>
      <c r="J22" s="892"/>
      <c r="K22" s="890"/>
      <c r="L22" s="890"/>
      <c r="M22" s="909"/>
      <c r="P22" s="912"/>
      <c r="Q22" s="898"/>
      <c r="R22" s="898"/>
      <c r="S22" s="898"/>
    </row>
    <row r="23" spans="1:21" ht="15.75" customHeight="1">
      <c r="A23" s="893" t="s">
        <v>360</v>
      </c>
      <c r="B23" s="919">
        <v>0</v>
      </c>
      <c r="C23" s="919">
        <v>73108.89</v>
      </c>
      <c r="D23" s="919"/>
      <c r="E23" s="919">
        <v>34684</v>
      </c>
      <c r="F23" s="919"/>
      <c r="G23" s="919"/>
      <c r="H23" s="919">
        <f t="shared" si="2"/>
        <v>0</v>
      </c>
      <c r="I23" s="920">
        <f t="shared" si="3"/>
        <v>107792.89</v>
      </c>
      <c r="J23" s="892"/>
      <c r="K23" s="890"/>
      <c r="L23" s="890"/>
      <c r="M23" s="909"/>
      <c r="P23" s="912"/>
      <c r="Q23" s="898"/>
      <c r="R23" s="898"/>
      <c r="S23" s="898"/>
    </row>
    <row r="24" spans="1:21" ht="15.75" customHeight="1">
      <c r="A24" s="893" t="s">
        <v>46</v>
      </c>
      <c r="B24" s="919">
        <v>0</v>
      </c>
      <c r="C24" s="919">
        <v>45083.123333333329</v>
      </c>
      <c r="D24" s="919"/>
      <c r="E24" s="919">
        <v>10073</v>
      </c>
      <c r="F24" s="919"/>
      <c r="G24" s="919"/>
      <c r="H24" s="919">
        <f t="shared" si="2"/>
        <v>0</v>
      </c>
      <c r="I24" s="920">
        <f t="shared" si="3"/>
        <v>55156.123333333329</v>
      </c>
      <c r="J24" s="892"/>
      <c r="K24" s="890"/>
      <c r="L24" s="890"/>
      <c r="M24" s="909"/>
      <c r="P24" s="912"/>
      <c r="Q24" s="898"/>
      <c r="R24" s="898"/>
      <c r="S24" s="898"/>
    </row>
    <row r="25" spans="1:21" ht="15.75" customHeight="1">
      <c r="A25" s="893"/>
      <c r="B25" s="919">
        <v>0</v>
      </c>
      <c r="C25" s="919">
        <v>0</v>
      </c>
      <c r="D25" s="919"/>
      <c r="E25" s="919"/>
      <c r="F25" s="919"/>
      <c r="G25" s="919"/>
      <c r="H25" s="919">
        <f t="shared" si="2"/>
        <v>0</v>
      </c>
      <c r="I25" s="919">
        <f t="shared" si="3"/>
        <v>0</v>
      </c>
      <c r="J25" s="892"/>
      <c r="K25" s="890"/>
      <c r="L25" s="890"/>
      <c r="M25" s="909"/>
      <c r="P25" s="912"/>
      <c r="Q25" s="898"/>
      <c r="R25" s="898"/>
      <c r="S25" s="898"/>
    </row>
    <row r="26" spans="1:21" ht="15.75" customHeight="1">
      <c r="A26" s="891" t="s">
        <v>365</v>
      </c>
      <c r="B26" s="919">
        <v>0</v>
      </c>
      <c r="C26" s="919">
        <v>0</v>
      </c>
      <c r="D26" s="919"/>
      <c r="E26" s="919"/>
      <c r="F26" s="919"/>
      <c r="G26" s="919"/>
      <c r="H26" s="919">
        <f t="shared" si="2"/>
        <v>0</v>
      </c>
      <c r="I26" s="919">
        <f t="shared" si="3"/>
        <v>0</v>
      </c>
      <c r="J26" s="892"/>
      <c r="K26" s="890"/>
      <c r="L26" s="890"/>
      <c r="M26" s="909"/>
    </row>
    <row r="27" spans="1:21" ht="6" customHeight="1">
      <c r="A27" s="893"/>
      <c r="B27" s="919">
        <v>0</v>
      </c>
      <c r="C27" s="919">
        <v>0</v>
      </c>
      <c r="D27" s="919"/>
      <c r="E27" s="919"/>
      <c r="F27" s="919"/>
      <c r="G27" s="919"/>
      <c r="H27" s="919">
        <f t="shared" si="2"/>
        <v>0</v>
      </c>
      <c r="I27" s="919">
        <f t="shared" si="3"/>
        <v>0</v>
      </c>
      <c r="J27" s="892"/>
      <c r="K27" s="890"/>
      <c r="L27" s="890"/>
      <c r="M27" s="909"/>
    </row>
    <row r="28" spans="1:21" ht="15.75" customHeight="1">
      <c r="A28" s="895" t="s">
        <v>266</v>
      </c>
      <c r="B28" s="919">
        <v>100000</v>
      </c>
      <c r="C28" s="919">
        <v>0</v>
      </c>
      <c r="D28" s="919"/>
      <c r="E28" s="919"/>
      <c r="F28" s="919"/>
      <c r="G28" s="919"/>
      <c r="H28" s="920">
        <f t="shared" si="2"/>
        <v>100000</v>
      </c>
      <c r="I28" s="919">
        <f t="shared" si="3"/>
        <v>0</v>
      </c>
      <c r="J28" s="892"/>
      <c r="K28" s="890"/>
      <c r="L28" s="890"/>
      <c r="M28" s="909"/>
    </row>
    <row r="29" spans="1:21" ht="15.75" customHeight="1">
      <c r="A29" s="895" t="s">
        <v>267</v>
      </c>
      <c r="B29" s="919">
        <v>300000</v>
      </c>
      <c r="C29" s="919">
        <v>0</v>
      </c>
      <c r="D29" s="919">
        <v>500000</v>
      </c>
      <c r="E29" s="919"/>
      <c r="F29" s="919"/>
      <c r="G29" s="919"/>
      <c r="H29" s="920">
        <f t="shared" si="2"/>
        <v>800000</v>
      </c>
      <c r="I29" s="919">
        <f t="shared" si="3"/>
        <v>0</v>
      </c>
      <c r="J29" s="892"/>
      <c r="K29" s="890"/>
      <c r="L29" s="890"/>
      <c r="M29" s="909"/>
      <c r="P29" s="913"/>
      <c r="S29" s="913"/>
      <c r="U29" s="899"/>
    </row>
    <row r="30" spans="1:21" ht="15.75" customHeight="1">
      <c r="A30" s="895" t="s">
        <v>434</v>
      </c>
      <c r="B30" s="919">
        <v>200000</v>
      </c>
      <c r="C30" s="919">
        <v>0</v>
      </c>
      <c r="D30" s="919"/>
      <c r="E30" s="919"/>
      <c r="F30" s="919"/>
      <c r="G30" s="919"/>
      <c r="H30" s="920">
        <f t="shared" ref="H30:H32" si="4">IF(B30+D30+F30-C30-E30-G30&lt;0,0,B30+D30+F30-C30-E30-G30)</f>
        <v>200000</v>
      </c>
      <c r="I30" s="919">
        <f t="shared" ref="I30:I32" si="5">IF(C30+E30+G30-B30-D30-F30&lt;0,0,C30+E30+G30-B30-D30-F30)</f>
        <v>0</v>
      </c>
      <c r="J30" s="892"/>
      <c r="K30" s="890"/>
      <c r="L30" s="890"/>
      <c r="M30" s="909"/>
      <c r="P30" s="913"/>
      <c r="S30" s="913"/>
      <c r="U30" s="899"/>
    </row>
    <row r="31" spans="1:21" ht="15.75" customHeight="1">
      <c r="A31" s="895" t="s">
        <v>647</v>
      </c>
      <c r="B31" s="919"/>
      <c r="C31" s="919"/>
      <c r="D31" s="919">
        <v>1600000</v>
      </c>
      <c r="E31" s="919"/>
      <c r="F31" s="919"/>
      <c r="G31" s="919"/>
      <c r="H31" s="920">
        <f>IF(B31+D31+F31-C31-E31-G31&lt;0,0,B31+D31+F31-C31-E31-G31)</f>
        <v>1600000</v>
      </c>
      <c r="I31" s="919">
        <f>IF(C31+E31+G31-B31-D31-F31&lt;0,0,C31+E31+G31-B31-D31-F31)</f>
        <v>0</v>
      </c>
      <c r="J31" s="892"/>
      <c r="K31" s="890"/>
      <c r="L31" s="890"/>
      <c r="M31" s="909"/>
      <c r="P31" s="913"/>
      <c r="S31" s="913"/>
      <c r="U31" s="899"/>
    </row>
    <row r="32" spans="1:21" ht="15.75" customHeight="1">
      <c r="A32" s="893"/>
      <c r="B32" s="919">
        <v>0</v>
      </c>
      <c r="C32" s="919">
        <v>0</v>
      </c>
      <c r="D32" s="919"/>
      <c r="E32" s="919"/>
      <c r="F32" s="919"/>
      <c r="G32" s="919"/>
      <c r="H32" s="919">
        <f t="shared" si="4"/>
        <v>0</v>
      </c>
      <c r="I32" s="919">
        <f t="shared" si="5"/>
        <v>0</v>
      </c>
      <c r="J32" s="892"/>
      <c r="K32" s="890"/>
      <c r="L32" s="890"/>
      <c r="M32" s="909"/>
      <c r="P32" s="913"/>
      <c r="S32" s="913"/>
      <c r="U32" s="899"/>
    </row>
    <row r="33" spans="1:21" ht="15.75" customHeight="1">
      <c r="A33" s="891" t="s">
        <v>363</v>
      </c>
      <c r="B33" s="919">
        <v>0</v>
      </c>
      <c r="C33" s="919">
        <v>0</v>
      </c>
      <c r="D33" s="919"/>
      <c r="E33" s="919"/>
      <c r="F33" s="919"/>
      <c r="G33" s="919"/>
      <c r="H33" s="919">
        <f t="shared" ref="H33:H69" si="6">IF(B33+D33+F33-C33-E33-G33&lt;0,0,B33+D33+F33-C33-E33-G33)</f>
        <v>0</v>
      </c>
      <c r="I33" s="919">
        <f t="shared" si="3"/>
        <v>0</v>
      </c>
      <c r="J33" s="892"/>
      <c r="K33" s="890"/>
      <c r="L33" s="890"/>
      <c r="M33" s="909"/>
      <c r="P33" s="913"/>
      <c r="S33" s="913"/>
      <c r="U33" s="899"/>
    </row>
    <row r="34" spans="1:21" ht="5.25" customHeight="1">
      <c r="A34" s="893"/>
      <c r="B34" s="919">
        <v>0</v>
      </c>
      <c r="C34" s="919">
        <v>0</v>
      </c>
      <c r="D34" s="919"/>
      <c r="E34" s="919"/>
      <c r="F34" s="919"/>
      <c r="G34" s="919"/>
      <c r="H34" s="919">
        <f t="shared" si="6"/>
        <v>0</v>
      </c>
      <c r="I34" s="919">
        <f t="shared" si="3"/>
        <v>0</v>
      </c>
      <c r="J34" s="892"/>
      <c r="K34" s="890"/>
      <c r="L34" s="890"/>
      <c r="M34" s="909"/>
      <c r="P34" s="913"/>
      <c r="S34" s="913"/>
      <c r="U34" s="899"/>
    </row>
    <row r="35" spans="1:21" ht="15.75" customHeight="1">
      <c r="A35" s="893" t="s">
        <v>11</v>
      </c>
      <c r="B35" s="919">
        <v>5000000</v>
      </c>
      <c r="C35" s="919">
        <v>0</v>
      </c>
      <c r="D35" s="919"/>
      <c r="E35" s="919">
        <v>2500000</v>
      </c>
      <c r="F35" s="919"/>
      <c r="G35" s="919"/>
      <c r="H35" s="920">
        <f t="shared" si="6"/>
        <v>2500000</v>
      </c>
      <c r="I35" s="919">
        <f t="shared" si="3"/>
        <v>0</v>
      </c>
      <c r="J35" s="892"/>
      <c r="K35" s="890"/>
      <c r="L35" s="890"/>
      <c r="M35" s="909"/>
    </row>
    <row r="36" spans="1:21" ht="15.75" customHeight="1">
      <c r="A36" s="893" t="s">
        <v>352</v>
      </c>
      <c r="B36" s="919">
        <v>500000</v>
      </c>
      <c r="C36" s="919">
        <v>0</v>
      </c>
      <c r="D36" s="919"/>
      <c r="E36" s="919"/>
      <c r="F36" s="919"/>
      <c r="G36" s="919"/>
      <c r="H36" s="920">
        <f t="shared" si="6"/>
        <v>500000</v>
      </c>
      <c r="I36" s="919">
        <f t="shared" si="3"/>
        <v>0</v>
      </c>
      <c r="J36" s="892"/>
      <c r="K36" s="890"/>
      <c r="L36" s="890"/>
      <c r="M36" s="909"/>
    </row>
    <row r="37" spans="1:21" ht="15.75" customHeight="1">
      <c r="A37" s="893"/>
      <c r="B37" s="919">
        <v>0</v>
      </c>
      <c r="C37" s="919">
        <v>0</v>
      </c>
      <c r="D37" s="919"/>
      <c r="E37" s="919"/>
      <c r="F37" s="919"/>
      <c r="G37" s="919"/>
      <c r="H37" s="919">
        <f t="shared" si="6"/>
        <v>0</v>
      </c>
      <c r="I37" s="919">
        <f t="shared" si="3"/>
        <v>0</v>
      </c>
      <c r="J37" s="892"/>
      <c r="K37" s="890"/>
      <c r="L37" s="890"/>
      <c r="M37" s="909"/>
    </row>
    <row r="38" spans="1:21" ht="15.75" customHeight="1">
      <c r="A38" s="891" t="s">
        <v>409</v>
      </c>
      <c r="B38" s="919">
        <v>14887718.500000002</v>
      </c>
      <c r="C38" s="919">
        <v>0</v>
      </c>
      <c r="D38" s="919"/>
      <c r="E38" s="919"/>
      <c r="F38" s="919">
        <f>'Adj entries'!C7</f>
        <v>371348.99999999814</v>
      </c>
      <c r="G38" s="919"/>
      <c r="H38" s="920">
        <f t="shared" si="6"/>
        <v>15259067.5</v>
      </c>
      <c r="I38" s="919">
        <f t="shared" si="3"/>
        <v>0</v>
      </c>
      <c r="J38" s="892"/>
      <c r="K38" s="890"/>
      <c r="L38" s="890"/>
      <c r="M38" s="909"/>
    </row>
    <row r="39" spans="1:21" ht="6" customHeight="1">
      <c r="A39" s="893"/>
      <c r="B39" s="919">
        <v>0</v>
      </c>
      <c r="C39" s="919">
        <v>0</v>
      </c>
      <c r="D39" s="919"/>
      <c r="E39" s="919"/>
      <c r="F39" s="919"/>
      <c r="G39" s="919"/>
      <c r="H39" s="919">
        <f t="shared" si="6"/>
        <v>0</v>
      </c>
      <c r="I39" s="919">
        <f t="shared" si="3"/>
        <v>0</v>
      </c>
      <c r="J39" s="892"/>
      <c r="K39" s="890"/>
      <c r="L39" s="890"/>
      <c r="M39" s="909"/>
    </row>
    <row r="40" spans="1:21" ht="15.75" customHeight="1">
      <c r="A40" s="893" t="s">
        <v>411</v>
      </c>
      <c r="B40" s="919">
        <v>500000</v>
      </c>
      <c r="C40" s="919">
        <v>0</v>
      </c>
      <c r="D40" s="919"/>
      <c r="E40" s="919"/>
      <c r="F40" s="919"/>
      <c r="G40" s="919"/>
      <c r="H40" s="920">
        <f t="shared" si="6"/>
        <v>500000</v>
      </c>
      <c r="I40" s="919">
        <f t="shared" si="3"/>
        <v>0</v>
      </c>
      <c r="J40" s="892"/>
      <c r="K40" s="890"/>
      <c r="L40" s="890"/>
      <c r="M40" s="909"/>
    </row>
    <row r="41" spans="1:21" ht="15.75" customHeight="1">
      <c r="A41" s="893" t="s">
        <v>177</v>
      </c>
      <c r="B41" s="919">
        <v>1300000</v>
      </c>
      <c r="C41" s="919">
        <v>0</v>
      </c>
      <c r="D41" s="919"/>
      <c r="E41" s="919"/>
      <c r="F41" s="919"/>
      <c r="G41" s="919"/>
      <c r="H41" s="920">
        <f t="shared" si="6"/>
        <v>1300000</v>
      </c>
      <c r="I41" s="919">
        <f t="shared" si="3"/>
        <v>0</v>
      </c>
      <c r="J41" s="892"/>
      <c r="K41" s="890"/>
      <c r="L41" s="890"/>
      <c r="M41" s="909"/>
    </row>
    <row r="42" spans="1:21" ht="15.75" customHeight="1">
      <c r="A42" s="893" t="s">
        <v>410</v>
      </c>
      <c r="B42" s="919">
        <v>700000</v>
      </c>
      <c r="C42" s="919">
        <v>0</v>
      </c>
      <c r="D42" s="919"/>
      <c r="E42" s="919"/>
      <c r="F42" s="919"/>
      <c r="G42" s="919"/>
      <c r="H42" s="920">
        <f t="shared" si="6"/>
        <v>700000</v>
      </c>
      <c r="I42" s="919">
        <f t="shared" si="3"/>
        <v>0</v>
      </c>
      <c r="J42" s="892"/>
      <c r="K42" s="890"/>
      <c r="L42" s="890"/>
      <c r="M42" s="909"/>
    </row>
    <row r="43" spans="1:21" ht="15.75" customHeight="1">
      <c r="A43" s="893"/>
      <c r="B43" s="919">
        <v>0</v>
      </c>
      <c r="C43" s="919">
        <v>0</v>
      </c>
      <c r="D43" s="919"/>
      <c r="E43" s="919"/>
      <c r="F43" s="919"/>
      <c r="G43" s="919"/>
      <c r="H43" s="919">
        <f t="shared" si="6"/>
        <v>0</v>
      </c>
      <c r="I43" s="919">
        <f t="shared" si="3"/>
        <v>0</v>
      </c>
      <c r="J43" s="892"/>
      <c r="K43" s="890"/>
      <c r="L43" s="890"/>
      <c r="M43" s="909"/>
    </row>
    <row r="44" spans="1:21" ht="15.75" customHeight="1">
      <c r="A44" s="893" t="s">
        <v>406</v>
      </c>
      <c r="B44" s="919">
        <v>0</v>
      </c>
      <c r="C44" s="919">
        <v>13261699</v>
      </c>
      <c r="D44" s="919"/>
      <c r="E44" s="919"/>
      <c r="F44" s="919"/>
      <c r="G44" s="919"/>
      <c r="H44" s="919">
        <f t="shared" si="6"/>
        <v>0</v>
      </c>
      <c r="I44" s="920">
        <f t="shared" si="3"/>
        <v>13261699</v>
      </c>
      <c r="J44" s="892"/>
      <c r="K44" s="890"/>
      <c r="L44" s="890"/>
      <c r="M44" s="909"/>
    </row>
    <row r="45" spans="1:21" ht="15.75" customHeight="1">
      <c r="A45" s="893"/>
      <c r="B45" s="919">
        <v>0</v>
      </c>
      <c r="C45" s="919">
        <v>0</v>
      </c>
      <c r="D45" s="919"/>
      <c r="E45" s="919"/>
      <c r="F45" s="919"/>
      <c r="G45" s="919"/>
      <c r="H45" s="919">
        <f t="shared" si="6"/>
        <v>0</v>
      </c>
      <c r="I45" s="919">
        <f t="shared" si="3"/>
        <v>0</v>
      </c>
      <c r="J45" s="892"/>
      <c r="K45" s="890"/>
      <c r="L45" s="890"/>
      <c r="M45" s="909"/>
    </row>
    <row r="46" spans="1:21" ht="15.75" customHeight="1">
      <c r="A46" s="893" t="s">
        <v>212</v>
      </c>
      <c r="B46" s="919">
        <v>0</v>
      </c>
      <c r="C46" s="919">
        <v>0</v>
      </c>
      <c r="D46" s="919"/>
      <c r="E46" s="919"/>
      <c r="F46" s="919"/>
      <c r="G46" s="919"/>
      <c r="H46" s="919">
        <f t="shared" si="6"/>
        <v>0</v>
      </c>
      <c r="I46" s="920">
        <f t="shared" si="3"/>
        <v>0</v>
      </c>
      <c r="J46" s="892"/>
      <c r="K46" s="890"/>
      <c r="L46" s="890"/>
      <c r="M46" s="909"/>
    </row>
    <row r="47" spans="1:21" ht="15.75" customHeight="1">
      <c r="A47" s="893" t="s">
        <v>213</v>
      </c>
      <c r="B47" s="919">
        <v>0</v>
      </c>
      <c r="C47" s="919">
        <v>0</v>
      </c>
      <c r="D47" s="919"/>
      <c r="E47" s="919"/>
      <c r="F47" s="919"/>
      <c r="G47" s="919"/>
      <c r="H47" s="919">
        <f t="shared" si="6"/>
        <v>0</v>
      </c>
      <c r="I47" s="920">
        <f t="shared" si="3"/>
        <v>0</v>
      </c>
      <c r="J47" s="892"/>
      <c r="K47" s="890"/>
      <c r="L47" s="890"/>
      <c r="M47" s="909"/>
      <c r="O47" s="914"/>
    </row>
    <row r="48" spans="1:21" ht="15.75" customHeight="1">
      <c r="A48" s="893" t="s">
        <v>178</v>
      </c>
      <c r="B48" s="919">
        <v>0</v>
      </c>
      <c r="C48" s="919">
        <v>57741</v>
      </c>
      <c r="D48" s="919">
        <v>4000</v>
      </c>
      <c r="E48" s="919"/>
      <c r="F48" s="919"/>
      <c r="G48" s="919"/>
      <c r="H48" s="920">
        <f t="shared" si="6"/>
        <v>0</v>
      </c>
      <c r="I48" s="920">
        <f t="shared" si="3"/>
        <v>53741</v>
      </c>
      <c r="J48" s="892"/>
      <c r="K48" s="890"/>
      <c r="L48" s="890"/>
      <c r="M48" s="909"/>
      <c r="N48" s="897">
        <v>53740.82</v>
      </c>
      <c r="O48" s="914"/>
    </row>
    <row r="49" spans="1:20" ht="15.75" customHeight="1">
      <c r="A49" s="893" t="s">
        <v>214</v>
      </c>
      <c r="B49" s="919">
        <v>0</v>
      </c>
      <c r="C49" s="919">
        <v>0</v>
      </c>
      <c r="D49" s="919"/>
      <c r="E49" s="919"/>
      <c r="F49" s="919"/>
      <c r="G49" s="919"/>
      <c r="H49" s="920">
        <f t="shared" si="6"/>
        <v>0</v>
      </c>
      <c r="I49" s="920">
        <f t="shared" si="3"/>
        <v>0</v>
      </c>
      <c r="J49" s="892"/>
      <c r="K49" s="890"/>
      <c r="L49" s="890"/>
      <c r="M49" s="909"/>
      <c r="O49" s="914"/>
    </row>
    <row r="50" spans="1:20" ht="15.75" customHeight="1">
      <c r="A50" s="893" t="s">
        <v>440</v>
      </c>
      <c r="B50" s="919">
        <v>9243640.0000000019</v>
      </c>
      <c r="C50" s="919">
        <v>0</v>
      </c>
      <c r="D50" s="919">
        <v>131057794</v>
      </c>
      <c r="E50" s="919">
        <v>133190892</v>
      </c>
      <c r="F50" s="919">
        <f>'Adj entries'!C11+'Adj entries'!C15+'Adj entries'!C20</f>
        <v>1480373.899999989</v>
      </c>
      <c r="G50" s="919">
        <v>85546</v>
      </c>
      <c r="H50" s="920">
        <f t="shared" si="6"/>
        <v>8505369.8999999762</v>
      </c>
      <c r="I50" s="920">
        <f t="shared" si="3"/>
        <v>0</v>
      </c>
      <c r="J50" s="892"/>
      <c r="K50" s="890"/>
      <c r="L50" s="890"/>
      <c r="M50" s="909"/>
      <c r="N50" s="897">
        <v>8505370</v>
      </c>
      <c r="O50" s="914">
        <f>H50-N50</f>
        <v>-0.10000002384185791</v>
      </c>
      <c r="P50" s="1011" t="s">
        <v>707</v>
      </c>
      <c r="Q50" s="1012">
        <v>131057794</v>
      </c>
      <c r="R50" s="1012">
        <v>133190892</v>
      </c>
      <c r="S50" s="914"/>
    </row>
    <row r="51" spans="1:20" ht="15.75" customHeight="1">
      <c r="A51" s="893" t="s">
        <v>179</v>
      </c>
      <c r="B51" s="919">
        <v>0</v>
      </c>
      <c r="C51" s="919">
        <v>79065</v>
      </c>
      <c r="D51" s="919">
        <v>1697294</v>
      </c>
      <c r="E51" s="919">
        <v>1618228</v>
      </c>
      <c r="F51" s="919"/>
      <c r="G51" s="919"/>
      <c r="H51" s="920">
        <f t="shared" si="6"/>
        <v>1</v>
      </c>
      <c r="I51" s="922">
        <f t="shared" si="3"/>
        <v>0</v>
      </c>
      <c r="J51" s="892"/>
      <c r="K51" s="890"/>
      <c r="L51" s="890"/>
      <c r="M51" s="909"/>
      <c r="N51" s="897">
        <f>N50-H50</f>
        <v>0.10000002384185791</v>
      </c>
      <c r="P51" s="1011" t="s">
        <v>708</v>
      </c>
      <c r="Q51" s="1013">
        <v>128106398</v>
      </c>
      <c r="R51" s="1013">
        <v>130325036</v>
      </c>
    </row>
    <row r="52" spans="1:20" ht="15.75" customHeight="1">
      <c r="A52" s="893" t="s">
        <v>180</v>
      </c>
      <c r="B52" s="919">
        <v>0</v>
      </c>
      <c r="C52" s="919">
        <v>16751586</v>
      </c>
      <c r="D52" s="919">
        <v>2336843732</v>
      </c>
      <c r="E52" s="919">
        <v>2354045251</v>
      </c>
      <c r="F52" s="919"/>
      <c r="G52" s="919"/>
      <c r="H52" s="920">
        <f t="shared" si="6"/>
        <v>0</v>
      </c>
      <c r="I52" s="922">
        <f>IF(C52+E52+G52-B52-D52-F52&lt;0,0,C52+E52+G52-B52-D52-F52)</f>
        <v>33953105</v>
      </c>
      <c r="J52" s="892"/>
      <c r="K52" s="890"/>
      <c r="L52" s="890"/>
      <c r="M52" s="909"/>
      <c r="N52" s="897">
        <f>-'Adj entries'!C11</f>
        <v>-165704</v>
      </c>
      <c r="Q52" s="1014">
        <f>Q50-Q51</f>
        <v>2951396</v>
      </c>
      <c r="R52" s="1014">
        <f>R50-R51</f>
        <v>2865856</v>
      </c>
    </row>
    <row r="53" spans="1:20" ht="15.75" customHeight="1">
      <c r="A53" s="893" t="s">
        <v>412</v>
      </c>
      <c r="B53" s="919">
        <v>0</v>
      </c>
      <c r="C53" s="919">
        <v>0.20000000181607902</v>
      </c>
      <c r="D53" s="919"/>
      <c r="E53" s="919"/>
      <c r="F53" s="919"/>
      <c r="G53" s="919"/>
      <c r="H53" s="920">
        <f t="shared" si="6"/>
        <v>0</v>
      </c>
      <c r="I53" s="920">
        <f t="shared" si="3"/>
        <v>0.20000000181607902</v>
      </c>
      <c r="J53" s="892"/>
      <c r="K53" s="890"/>
      <c r="L53" s="890"/>
      <c r="M53" s="909"/>
      <c r="N53" s="897">
        <v>-1121176.6714285801</v>
      </c>
      <c r="Q53" s="1012"/>
      <c r="R53" s="1012"/>
      <c r="T53" s="900"/>
    </row>
    <row r="54" spans="1:20" ht="15.75" customHeight="1">
      <c r="A54" s="893" t="s">
        <v>181</v>
      </c>
      <c r="B54" s="919">
        <v>5272411</v>
      </c>
      <c r="C54" s="919">
        <v>0</v>
      </c>
      <c r="D54" s="919">
        <v>378687394</v>
      </c>
      <c r="E54" s="919">
        <v>389393647</v>
      </c>
      <c r="F54" s="919"/>
      <c r="G54" s="919"/>
      <c r="H54" s="922">
        <f t="shared" si="6"/>
        <v>0</v>
      </c>
      <c r="I54" s="920">
        <f t="shared" si="3"/>
        <v>5433842</v>
      </c>
      <c r="J54" s="892"/>
      <c r="K54" s="890"/>
      <c r="L54" s="890"/>
      <c r="M54" s="909"/>
      <c r="N54" s="897">
        <v>193494.09999998499</v>
      </c>
      <c r="Q54" s="1012"/>
      <c r="R54" s="1012"/>
    </row>
    <row r="55" spans="1:20" ht="15.75" customHeight="1">
      <c r="A55" s="893" t="s">
        <v>413</v>
      </c>
      <c r="B55" s="919">
        <v>0</v>
      </c>
      <c r="C55" s="919">
        <v>1000000</v>
      </c>
      <c r="D55" s="919"/>
      <c r="E55" s="919"/>
      <c r="F55" s="919"/>
      <c r="G55" s="919"/>
      <c r="H55" s="920">
        <f t="shared" si="6"/>
        <v>0</v>
      </c>
      <c r="I55" s="920">
        <f t="shared" si="3"/>
        <v>1000000</v>
      </c>
      <c r="J55" s="892"/>
      <c r="K55" s="890"/>
      <c r="L55" s="890"/>
      <c r="M55" s="909"/>
      <c r="Q55" s="1012"/>
      <c r="R55" s="1012"/>
    </row>
    <row r="56" spans="1:20" ht="15.75" customHeight="1">
      <c r="A56" s="893" t="s">
        <v>182</v>
      </c>
      <c r="B56" s="919">
        <v>0</v>
      </c>
      <c r="C56" s="919">
        <v>239116</v>
      </c>
      <c r="D56" s="919">
        <v>67123149</v>
      </c>
      <c r="E56" s="919">
        <v>67764730</v>
      </c>
      <c r="F56" s="919"/>
      <c r="G56" s="919"/>
      <c r="H56" s="920">
        <f t="shared" si="6"/>
        <v>0</v>
      </c>
      <c r="I56" s="922">
        <f t="shared" si="3"/>
        <v>880697</v>
      </c>
      <c r="J56" s="892"/>
      <c r="K56" s="890"/>
      <c r="L56" s="890"/>
      <c r="M56" s="909"/>
      <c r="Q56" s="1012"/>
      <c r="R56" s="1012"/>
    </row>
    <row r="57" spans="1:20" ht="15.75" customHeight="1">
      <c r="A57" s="893" t="s">
        <v>183</v>
      </c>
      <c r="B57" s="919">
        <v>0</v>
      </c>
      <c r="C57" s="919">
        <v>26075.430000066757</v>
      </c>
      <c r="D57" s="919">
        <v>1367738</v>
      </c>
      <c r="E57" s="919">
        <v>1341663</v>
      </c>
      <c r="F57" s="919"/>
      <c r="G57" s="919"/>
      <c r="H57" s="920">
        <f t="shared" si="6"/>
        <v>0</v>
      </c>
      <c r="I57" s="920">
        <f t="shared" si="3"/>
        <v>0.43000006675720215</v>
      </c>
      <c r="J57" s="892"/>
      <c r="K57" s="890"/>
      <c r="L57" s="890"/>
      <c r="M57" s="909"/>
      <c r="Q57" s="1012"/>
      <c r="R57" s="1012"/>
    </row>
    <row r="58" spans="1:20" ht="15.75" customHeight="1">
      <c r="A58" s="893" t="s">
        <v>184</v>
      </c>
      <c r="B58" s="919">
        <v>0</v>
      </c>
      <c r="C58" s="919">
        <v>237584.22999999998</v>
      </c>
      <c r="D58" s="919">
        <v>2556074</v>
      </c>
      <c r="E58" s="919">
        <v>2324939</v>
      </c>
      <c r="F58" s="919"/>
      <c r="G58" s="919"/>
      <c r="H58" s="920">
        <f t="shared" si="6"/>
        <v>0</v>
      </c>
      <c r="I58" s="920">
        <f t="shared" si="3"/>
        <v>6449.2299999999814</v>
      </c>
      <c r="J58" s="892"/>
      <c r="K58" s="890"/>
      <c r="L58" s="890"/>
      <c r="M58" s="909"/>
    </row>
    <row r="59" spans="1:20" ht="15.75" customHeight="1">
      <c r="A59" s="893" t="s">
        <v>215</v>
      </c>
      <c r="B59" s="919">
        <v>0</v>
      </c>
      <c r="C59" s="919">
        <v>261537</v>
      </c>
      <c r="D59" s="919">
        <v>14507320</v>
      </c>
      <c r="E59" s="919">
        <v>14617337</v>
      </c>
      <c r="F59" s="919"/>
      <c r="G59" s="919"/>
      <c r="H59" s="920">
        <f t="shared" si="6"/>
        <v>0</v>
      </c>
      <c r="I59" s="922">
        <f t="shared" si="3"/>
        <v>371554</v>
      </c>
      <c r="J59" s="892"/>
      <c r="K59" s="890"/>
      <c r="L59" s="890"/>
      <c r="M59" s="909"/>
    </row>
    <row r="60" spans="1:20" ht="15.75" customHeight="1">
      <c r="A60" s="893" t="s">
        <v>648</v>
      </c>
      <c r="B60" s="919">
        <v>0</v>
      </c>
      <c r="C60" s="919">
        <v>0</v>
      </c>
      <c r="D60" s="919">
        <v>43819989</v>
      </c>
      <c r="E60" s="919">
        <v>44203913</v>
      </c>
      <c r="F60" s="919"/>
      <c r="G60" s="919"/>
      <c r="H60" s="920">
        <f t="shared" si="6"/>
        <v>0</v>
      </c>
      <c r="I60" s="920">
        <f t="shared" si="3"/>
        <v>383924</v>
      </c>
      <c r="J60" s="892"/>
      <c r="K60" s="890"/>
      <c r="L60" s="890"/>
      <c r="M60" s="909"/>
    </row>
    <row r="61" spans="1:20" ht="15.75" customHeight="1">
      <c r="A61" s="893" t="s">
        <v>216</v>
      </c>
      <c r="B61" s="919">
        <v>0</v>
      </c>
      <c r="C61" s="919">
        <v>90415</v>
      </c>
      <c r="D61" s="919">
        <v>1796305</v>
      </c>
      <c r="E61" s="919">
        <v>2759621</v>
      </c>
      <c r="F61" s="919"/>
      <c r="G61" s="919"/>
      <c r="H61" s="920">
        <f t="shared" si="6"/>
        <v>0</v>
      </c>
      <c r="I61" s="920">
        <f t="shared" si="3"/>
        <v>1053731</v>
      </c>
      <c r="J61" s="892"/>
      <c r="K61" s="890"/>
      <c r="L61" s="890"/>
      <c r="M61" s="909"/>
    </row>
    <row r="62" spans="1:20" ht="15.75" customHeight="1">
      <c r="A62" s="893" t="s">
        <v>217</v>
      </c>
      <c r="B62" s="919">
        <v>0</v>
      </c>
      <c r="C62" s="919">
        <v>0</v>
      </c>
      <c r="D62" s="919"/>
      <c r="E62" s="919"/>
      <c r="F62" s="919"/>
      <c r="G62" s="919"/>
      <c r="H62" s="920">
        <f t="shared" si="6"/>
        <v>0</v>
      </c>
      <c r="I62" s="920">
        <f t="shared" si="3"/>
        <v>0</v>
      </c>
      <c r="J62" s="892"/>
      <c r="K62" s="890"/>
      <c r="L62" s="890"/>
      <c r="M62" s="909"/>
    </row>
    <row r="63" spans="1:20" ht="15.75" customHeight="1">
      <c r="A63" s="893" t="s">
        <v>218</v>
      </c>
      <c r="B63" s="919">
        <v>0</v>
      </c>
      <c r="C63" s="919">
        <v>0</v>
      </c>
      <c r="D63" s="919"/>
      <c r="E63" s="919"/>
      <c r="F63" s="919"/>
      <c r="G63" s="919"/>
      <c r="H63" s="920">
        <f t="shared" si="6"/>
        <v>0</v>
      </c>
      <c r="I63" s="920">
        <f t="shared" si="3"/>
        <v>0</v>
      </c>
      <c r="J63" s="892"/>
      <c r="K63" s="890"/>
      <c r="L63" s="890"/>
      <c r="M63" s="909"/>
    </row>
    <row r="64" spans="1:20" ht="15.75" customHeight="1">
      <c r="A64" s="893" t="s">
        <v>219</v>
      </c>
      <c r="B64" s="919">
        <v>1500</v>
      </c>
      <c r="C64" s="919">
        <v>0</v>
      </c>
      <c r="D64" s="919"/>
      <c r="E64" s="919"/>
      <c r="F64" s="919"/>
      <c r="G64" s="919"/>
      <c r="H64" s="920">
        <f t="shared" si="6"/>
        <v>1500</v>
      </c>
      <c r="I64" s="920">
        <f t="shared" si="3"/>
        <v>0</v>
      </c>
      <c r="J64" s="892"/>
      <c r="K64" s="890"/>
      <c r="L64" s="890"/>
      <c r="M64" s="909"/>
    </row>
    <row r="65" spans="1:14" ht="15.75" customHeight="1">
      <c r="A65" s="893" t="s">
        <v>220</v>
      </c>
      <c r="B65" s="919">
        <v>7.2759576141834259E-12</v>
      </c>
      <c r="C65" s="919">
        <v>0</v>
      </c>
      <c r="D65" s="919"/>
      <c r="E65" s="919"/>
      <c r="F65" s="919"/>
      <c r="G65" s="919"/>
      <c r="H65" s="920">
        <f t="shared" si="6"/>
        <v>7.2759576141834259E-12</v>
      </c>
      <c r="I65" s="920">
        <f t="shared" si="3"/>
        <v>0</v>
      </c>
      <c r="J65" s="892"/>
      <c r="K65" s="890"/>
      <c r="L65" s="890"/>
      <c r="M65" s="909"/>
      <c r="N65" s="901"/>
    </row>
    <row r="66" spans="1:14" ht="15.75" customHeight="1">
      <c r="A66" s="893" t="s">
        <v>221</v>
      </c>
      <c r="B66" s="919">
        <v>0</v>
      </c>
      <c r="C66" s="919">
        <v>356961</v>
      </c>
      <c r="D66" s="919">
        <v>60335547</v>
      </c>
      <c r="E66" s="919">
        <v>60867379</v>
      </c>
      <c r="F66" s="919"/>
      <c r="G66" s="919"/>
      <c r="H66" s="920">
        <f t="shared" si="6"/>
        <v>0</v>
      </c>
      <c r="I66" s="920">
        <f t="shared" si="3"/>
        <v>888793</v>
      </c>
      <c r="J66" s="892"/>
      <c r="K66" s="890"/>
      <c r="L66" s="890"/>
      <c r="M66" s="909"/>
    </row>
    <row r="67" spans="1:14" ht="15.75" customHeight="1">
      <c r="A67" s="893" t="s">
        <v>414</v>
      </c>
      <c r="B67" s="919">
        <v>0</v>
      </c>
      <c r="C67" s="919">
        <v>0</v>
      </c>
      <c r="D67" s="919"/>
      <c r="E67" s="919"/>
      <c r="F67" s="919"/>
      <c r="G67" s="919"/>
      <c r="H67" s="920">
        <f t="shared" si="6"/>
        <v>0</v>
      </c>
      <c r="I67" s="920">
        <f t="shared" si="3"/>
        <v>0</v>
      </c>
      <c r="J67" s="892"/>
      <c r="K67" s="890"/>
      <c r="L67" s="890"/>
      <c r="M67" s="909"/>
    </row>
    <row r="68" spans="1:14" ht="15.75" customHeight="1">
      <c r="A68" s="893" t="s">
        <v>222</v>
      </c>
      <c r="B68" s="919">
        <v>5832.2000000000698</v>
      </c>
      <c r="C68" s="919">
        <v>0</v>
      </c>
      <c r="D68" s="919">
        <v>92020</v>
      </c>
      <c r="E68" s="919">
        <v>98826</v>
      </c>
      <c r="F68" s="919"/>
      <c r="G68" s="919"/>
      <c r="H68" s="920">
        <f t="shared" si="6"/>
        <v>0</v>
      </c>
      <c r="I68" s="920">
        <f t="shared" si="3"/>
        <v>973.79999999993015</v>
      </c>
      <c r="J68" s="892"/>
      <c r="K68" s="890"/>
      <c r="L68" s="890"/>
      <c r="M68" s="909"/>
    </row>
    <row r="69" spans="1:14" ht="15.75" customHeight="1">
      <c r="A69" s="893" t="s">
        <v>223</v>
      </c>
      <c r="B69" s="919">
        <v>0</v>
      </c>
      <c r="C69" s="919">
        <v>0</v>
      </c>
      <c r="D69" s="919"/>
      <c r="E69" s="919"/>
      <c r="F69" s="919"/>
      <c r="G69" s="919"/>
      <c r="H69" s="920">
        <f t="shared" si="6"/>
        <v>0</v>
      </c>
      <c r="I69" s="920">
        <f t="shared" si="3"/>
        <v>0</v>
      </c>
      <c r="J69" s="892"/>
      <c r="K69" s="890"/>
      <c r="L69" s="890"/>
      <c r="M69" s="909"/>
    </row>
    <row r="70" spans="1:14" ht="15.75" customHeight="1">
      <c r="A70" s="893" t="s">
        <v>224</v>
      </c>
      <c r="B70" s="919">
        <v>0</v>
      </c>
      <c r="C70" s="919">
        <v>0</v>
      </c>
      <c r="D70" s="919"/>
      <c r="E70" s="919"/>
      <c r="F70" s="919"/>
      <c r="G70" s="919"/>
      <c r="H70" s="920">
        <f t="shared" ref="H70:H115" si="7">IF(B70+D70+F70-C70-E70-G70&lt;0,0,B70+D70+F70-C70-E70-G70)</f>
        <v>0</v>
      </c>
      <c r="I70" s="920">
        <f t="shared" ref="I70:I166" si="8">IF(C70+E70+G70-B70-D70-F70&lt;0,0,C70+E70+G70-B70-D70-F70)</f>
        <v>0</v>
      </c>
      <c r="J70" s="892"/>
      <c r="K70" s="890"/>
      <c r="L70" s="890"/>
      <c r="M70" s="909"/>
    </row>
    <row r="71" spans="1:14" ht="15.75" customHeight="1">
      <c r="A71" s="893" t="s">
        <v>225</v>
      </c>
      <c r="B71" s="919">
        <v>0</v>
      </c>
      <c r="C71" s="919">
        <v>127532</v>
      </c>
      <c r="D71" s="919">
        <v>37538478</v>
      </c>
      <c r="E71" s="919">
        <v>40288902</v>
      </c>
      <c r="F71" s="919"/>
      <c r="G71" s="919"/>
      <c r="H71" s="920">
        <f t="shared" si="7"/>
        <v>0</v>
      </c>
      <c r="I71" s="922">
        <f t="shared" si="8"/>
        <v>2877956</v>
      </c>
      <c r="J71" s="892"/>
      <c r="K71" s="890"/>
      <c r="L71" s="890"/>
      <c r="M71" s="909"/>
    </row>
    <row r="72" spans="1:14" ht="15.75" customHeight="1">
      <c r="A72" s="893" t="s">
        <v>226</v>
      </c>
      <c r="B72" s="919">
        <v>0</v>
      </c>
      <c r="C72" s="919">
        <v>4280.5100000000093</v>
      </c>
      <c r="D72" s="919">
        <v>4735471</v>
      </c>
      <c r="E72" s="919">
        <v>4706911</v>
      </c>
      <c r="F72" s="919"/>
      <c r="G72" s="919"/>
      <c r="H72" s="920">
        <f t="shared" si="7"/>
        <v>24279.490000000224</v>
      </c>
      <c r="I72" s="920">
        <f t="shared" si="8"/>
        <v>0</v>
      </c>
      <c r="J72" s="892"/>
      <c r="K72" s="890"/>
      <c r="L72" s="890"/>
      <c r="M72" s="909"/>
    </row>
    <row r="73" spans="1:14" ht="15.75" customHeight="1">
      <c r="A73" s="893" t="s">
        <v>227</v>
      </c>
      <c r="B73" s="919">
        <v>0</v>
      </c>
      <c r="C73" s="919">
        <v>35283</v>
      </c>
      <c r="D73" s="919"/>
      <c r="E73" s="919"/>
      <c r="F73" s="919"/>
      <c r="G73" s="919"/>
      <c r="H73" s="920">
        <f t="shared" si="7"/>
        <v>0</v>
      </c>
      <c r="I73" s="920">
        <f t="shared" si="8"/>
        <v>35283</v>
      </c>
      <c r="J73" s="892"/>
      <c r="K73" s="890"/>
      <c r="L73" s="890"/>
      <c r="M73" s="909"/>
    </row>
    <row r="74" spans="1:14" ht="15.75" customHeight="1">
      <c r="A74" s="893" t="s">
        <v>228</v>
      </c>
      <c r="B74" s="919">
        <v>0</v>
      </c>
      <c r="C74" s="919">
        <v>0.29999999999995453</v>
      </c>
      <c r="D74" s="919"/>
      <c r="E74" s="919"/>
      <c r="F74" s="919"/>
      <c r="G74" s="919"/>
      <c r="H74" s="920">
        <f t="shared" si="7"/>
        <v>0</v>
      </c>
      <c r="I74" s="920">
        <f t="shared" si="8"/>
        <v>0.29999999999995453</v>
      </c>
      <c r="J74" s="892"/>
      <c r="K74" s="890"/>
      <c r="L74" s="890"/>
      <c r="M74" s="909"/>
    </row>
    <row r="75" spans="1:14" ht="15.75" customHeight="1">
      <c r="A75" s="893" t="s">
        <v>229</v>
      </c>
      <c r="B75" s="924">
        <v>9.9999999947613105E-3</v>
      </c>
      <c r="C75" s="919">
        <v>0</v>
      </c>
      <c r="D75" s="919"/>
      <c r="E75" s="919"/>
      <c r="F75" s="919"/>
      <c r="G75" s="919"/>
      <c r="H75" s="920">
        <f t="shared" si="7"/>
        <v>9.9999999947613105E-3</v>
      </c>
      <c r="I75" s="920">
        <f t="shared" si="8"/>
        <v>0</v>
      </c>
      <c r="J75" s="892"/>
      <c r="K75" s="890"/>
      <c r="L75" s="890"/>
      <c r="M75" s="909"/>
    </row>
    <row r="76" spans="1:14" ht="15.75" customHeight="1">
      <c r="A76" s="893" t="s">
        <v>230</v>
      </c>
      <c r="B76" s="919">
        <v>32053.580000000075</v>
      </c>
      <c r="C76" s="919">
        <v>0</v>
      </c>
      <c r="D76" s="919">
        <v>254443</v>
      </c>
      <c r="E76" s="919">
        <v>1432054</v>
      </c>
      <c r="F76" s="919"/>
      <c r="G76" s="919"/>
      <c r="H76" s="920">
        <f t="shared" si="7"/>
        <v>0</v>
      </c>
      <c r="I76" s="920">
        <f t="shared" si="8"/>
        <v>1145557.42</v>
      </c>
      <c r="J76" s="892"/>
      <c r="K76" s="890"/>
      <c r="L76" s="890"/>
      <c r="M76" s="909"/>
    </row>
    <row r="77" spans="1:14" ht="15.75" customHeight="1">
      <c r="A77" s="893" t="s">
        <v>215</v>
      </c>
      <c r="B77" s="919">
        <v>0</v>
      </c>
      <c r="C77" s="919">
        <v>1787</v>
      </c>
      <c r="D77" s="919"/>
      <c r="E77" s="919"/>
      <c r="F77" s="919"/>
      <c r="G77" s="919"/>
      <c r="H77" s="920">
        <f t="shared" si="7"/>
        <v>0</v>
      </c>
      <c r="I77" s="920">
        <f t="shared" si="8"/>
        <v>1787</v>
      </c>
      <c r="J77" s="892"/>
      <c r="K77" s="890"/>
      <c r="L77" s="890"/>
      <c r="M77" s="909"/>
    </row>
    <row r="78" spans="1:14" ht="15.75" customHeight="1">
      <c r="A78" s="893" t="s">
        <v>185</v>
      </c>
      <c r="B78" s="919">
        <v>0</v>
      </c>
      <c r="C78" s="919">
        <v>0</v>
      </c>
      <c r="D78" s="919"/>
      <c r="E78" s="919"/>
      <c r="F78" s="919"/>
      <c r="G78" s="919"/>
      <c r="H78" s="920">
        <f t="shared" si="7"/>
        <v>0</v>
      </c>
      <c r="I78" s="920">
        <f t="shared" si="8"/>
        <v>0</v>
      </c>
      <c r="J78" s="892"/>
      <c r="K78" s="890"/>
      <c r="L78" s="890"/>
      <c r="M78" s="909"/>
    </row>
    <row r="79" spans="1:14" ht="15.75" customHeight="1">
      <c r="A79" s="893" t="s">
        <v>248</v>
      </c>
      <c r="B79" s="919">
        <v>1858</v>
      </c>
      <c r="C79" s="919">
        <v>0</v>
      </c>
      <c r="D79" s="919"/>
      <c r="E79" s="919"/>
      <c r="F79" s="919"/>
      <c r="G79" s="919"/>
      <c r="H79" s="920">
        <f t="shared" si="7"/>
        <v>1858</v>
      </c>
      <c r="I79" s="920">
        <f t="shared" si="8"/>
        <v>0</v>
      </c>
      <c r="J79" s="892"/>
      <c r="K79" s="890"/>
      <c r="L79" s="890"/>
      <c r="M79" s="909"/>
    </row>
    <row r="80" spans="1:14" ht="15.75" customHeight="1">
      <c r="A80" s="893" t="s">
        <v>186</v>
      </c>
      <c r="B80" s="919">
        <v>0</v>
      </c>
      <c r="C80" s="919">
        <v>0</v>
      </c>
      <c r="D80" s="919"/>
      <c r="E80" s="919"/>
      <c r="F80" s="919"/>
      <c r="G80" s="919"/>
      <c r="H80" s="920">
        <f t="shared" si="7"/>
        <v>0</v>
      </c>
      <c r="I80" s="920">
        <f t="shared" si="8"/>
        <v>0</v>
      </c>
      <c r="J80" s="892"/>
      <c r="K80" s="890"/>
      <c r="L80" s="890"/>
      <c r="M80" s="909"/>
    </row>
    <row r="81" spans="1:16" ht="15.75" customHeight="1">
      <c r="A81" s="893" t="s">
        <v>231</v>
      </c>
      <c r="B81" s="919">
        <v>392881</v>
      </c>
      <c r="C81" s="919">
        <v>0</v>
      </c>
      <c r="D81" s="919">
        <v>5003473</v>
      </c>
      <c r="E81" s="919">
        <v>5775159</v>
      </c>
      <c r="F81" s="919"/>
      <c r="G81" s="919"/>
      <c r="H81" s="920">
        <f t="shared" si="7"/>
        <v>0</v>
      </c>
      <c r="I81" s="920">
        <f t="shared" si="8"/>
        <v>378805</v>
      </c>
      <c r="J81" s="892"/>
      <c r="K81" s="890"/>
      <c r="L81" s="890"/>
      <c r="M81" s="909"/>
    </row>
    <row r="82" spans="1:16" ht="15.75" customHeight="1">
      <c r="A82" s="893" t="s">
        <v>232</v>
      </c>
      <c r="B82" s="919">
        <v>1214</v>
      </c>
      <c r="C82" s="919">
        <v>0</v>
      </c>
      <c r="D82" s="919"/>
      <c r="E82" s="919"/>
      <c r="F82" s="919"/>
      <c r="G82" s="919"/>
      <c r="H82" s="920">
        <f t="shared" si="7"/>
        <v>1214</v>
      </c>
      <c r="I82" s="920">
        <f t="shared" si="8"/>
        <v>0</v>
      </c>
      <c r="J82" s="892"/>
      <c r="K82" s="890"/>
      <c r="L82" s="890"/>
      <c r="M82" s="909"/>
    </row>
    <row r="83" spans="1:16" ht="15.75" customHeight="1">
      <c r="A83" s="893" t="s">
        <v>233</v>
      </c>
      <c r="B83" s="919">
        <v>0</v>
      </c>
      <c r="C83" s="919">
        <v>989828.11999999976</v>
      </c>
      <c r="D83" s="919">
        <v>2085785</v>
      </c>
      <c r="E83" s="919">
        <v>1159295</v>
      </c>
      <c r="F83" s="919"/>
      <c r="G83" s="919"/>
      <c r="H83" s="920">
        <f t="shared" si="7"/>
        <v>0</v>
      </c>
      <c r="I83" s="920">
        <f t="shared" si="8"/>
        <v>63338.119999999646</v>
      </c>
      <c r="J83" s="892"/>
      <c r="K83" s="890"/>
      <c r="L83" s="890"/>
      <c r="M83" s="909"/>
    </row>
    <row r="84" spans="1:16" ht="15.75" customHeight="1">
      <c r="A84" s="893" t="s">
        <v>234</v>
      </c>
      <c r="B84" s="919">
        <v>0</v>
      </c>
      <c r="C84" s="919">
        <v>357553</v>
      </c>
      <c r="D84" s="919">
        <v>5407256</v>
      </c>
      <c r="E84" s="919">
        <v>5496440</v>
      </c>
      <c r="F84" s="919"/>
      <c r="G84" s="919"/>
      <c r="H84" s="920">
        <f t="shared" si="7"/>
        <v>0</v>
      </c>
      <c r="I84" s="920">
        <f t="shared" si="8"/>
        <v>446737</v>
      </c>
      <c r="J84" s="892"/>
      <c r="K84" s="890"/>
      <c r="L84" s="890"/>
      <c r="M84" s="909"/>
    </row>
    <row r="85" spans="1:16" ht="15.75" customHeight="1">
      <c r="A85" s="893" t="s">
        <v>649</v>
      </c>
      <c r="B85" s="919"/>
      <c r="C85" s="919"/>
      <c r="D85" s="919">
        <v>624685</v>
      </c>
      <c r="E85" s="919">
        <v>732910</v>
      </c>
      <c r="F85" s="919"/>
      <c r="G85" s="919"/>
      <c r="H85" s="920">
        <f t="shared" ref="H85" si="9">IF(B85+D85+F85-C85-E85-G85&lt;0,0,B85+D85+F85-C85-E85-G85)</f>
        <v>0</v>
      </c>
      <c r="I85" s="920">
        <f t="shared" ref="I85" si="10">IF(C85+E85+G85-B85-D85-F85&lt;0,0,C85+E85+G85-B85-D85-F85)</f>
        <v>108225</v>
      </c>
      <c r="J85" s="892"/>
      <c r="K85" s="890"/>
      <c r="L85" s="890"/>
      <c r="M85" s="909"/>
    </row>
    <row r="86" spans="1:16" ht="15.75" customHeight="1">
      <c r="A86" s="893" t="s">
        <v>650</v>
      </c>
      <c r="B86" s="919"/>
      <c r="C86" s="919"/>
      <c r="D86" s="919">
        <v>7535866</v>
      </c>
      <c r="E86" s="919">
        <v>8000000</v>
      </c>
      <c r="F86" s="919"/>
      <c r="G86" s="919"/>
      <c r="H86" s="920">
        <f>IF(B86+D86+F86-C86-E86-G86&lt;0,0,B86+D86+F86-C86-E86-G86)</f>
        <v>0</v>
      </c>
      <c r="I86" s="920">
        <f t="shared" ref="I86:I88" si="11">IF(C86+E86+G86-B86-D86-F86&lt;0,0,C86+E86+G86-B86-D86-F86)</f>
        <v>464134</v>
      </c>
      <c r="J86" s="892"/>
      <c r="K86" s="890"/>
      <c r="L86" s="890"/>
      <c r="M86" s="909"/>
    </row>
    <row r="87" spans="1:16" ht="15.75" customHeight="1">
      <c r="A87" s="893" t="s">
        <v>651</v>
      </c>
      <c r="B87" s="919"/>
      <c r="C87" s="919"/>
      <c r="D87" s="919">
        <v>86670</v>
      </c>
      <c r="E87" s="919">
        <v>86670</v>
      </c>
      <c r="F87" s="919"/>
      <c r="G87" s="919"/>
      <c r="H87" s="920">
        <f>IF(B87+D87+F87-C87-E87-G87&lt;0,0,B87+D87+F87-C87-E87-G87)</f>
        <v>0</v>
      </c>
      <c r="I87" s="920">
        <f t="shared" si="11"/>
        <v>0</v>
      </c>
      <c r="J87" s="892"/>
      <c r="K87" s="890"/>
      <c r="L87" s="890"/>
      <c r="M87" s="909"/>
    </row>
    <row r="88" spans="1:16" ht="15.75" customHeight="1">
      <c r="A88" s="893" t="s">
        <v>652</v>
      </c>
      <c r="B88" s="919"/>
      <c r="C88" s="919"/>
      <c r="D88" s="919">
        <v>320703</v>
      </c>
      <c r="E88" s="919">
        <v>319630</v>
      </c>
      <c r="F88" s="919"/>
      <c r="G88" s="919"/>
      <c r="H88" s="920">
        <f>IF(B88+D88+F88-C88-E88-G88&lt;0,0,B88+D88+F88-C88-E88-G88)</f>
        <v>1073</v>
      </c>
      <c r="I88" s="920">
        <f t="shared" si="11"/>
        <v>0</v>
      </c>
      <c r="J88" s="892"/>
      <c r="K88" s="890"/>
      <c r="L88" s="890"/>
      <c r="M88" s="909"/>
    </row>
    <row r="89" spans="1:16" ht="15.75" customHeight="1">
      <c r="A89" s="893" t="s">
        <v>235</v>
      </c>
      <c r="B89" s="919">
        <v>0</v>
      </c>
      <c r="C89" s="919">
        <v>0</v>
      </c>
      <c r="D89" s="919"/>
      <c r="E89" s="919"/>
      <c r="F89" s="919"/>
      <c r="G89" s="919"/>
      <c r="H89" s="920">
        <f t="shared" si="7"/>
        <v>0</v>
      </c>
      <c r="I89" s="920">
        <f t="shared" si="8"/>
        <v>0</v>
      </c>
      <c r="J89" s="892"/>
      <c r="K89" s="890"/>
      <c r="L89" s="890"/>
      <c r="M89" s="909"/>
    </row>
    <row r="90" spans="1:16" ht="15.75" customHeight="1">
      <c r="A90" s="893" t="s">
        <v>186</v>
      </c>
      <c r="B90" s="919">
        <v>0</v>
      </c>
      <c r="C90" s="919">
        <v>0</v>
      </c>
      <c r="D90" s="919"/>
      <c r="E90" s="919"/>
      <c r="F90" s="919"/>
      <c r="G90" s="919"/>
      <c r="H90" s="920">
        <f t="shared" si="7"/>
        <v>0</v>
      </c>
      <c r="I90" s="920">
        <f t="shared" si="8"/>
        <v>0</v>
      </c>
      <c r="J90" s="892"/>
      <c r="K90" s="890"/>
      <c r="L90" s="890"/>
      <c r="M90" s="909"/>
    </row>
    <row r="91" spans="1:16" ht="15.75" customHeight="1">
      <c r="A91" s="893" t="s">
        <v>188</v>
      </c>
      <c r="B91" s="919">
        <v>0</v>
      </c>
      <c r="C91" s="919">
        <v>0</v>
      </c>
      <c r="D91" s="919"/>
      <c r="E91" s="919"/>
      <c r="F91" s="919"/>
      <c r="G91" s="919"/>
      <c r="H91" s="920">
        <f t="shared" si="7"/>
        <v>0</v>
      </c>
      <c r="I91" s="920">
        <f t="shared" si="8"/>
        <v>0</v>
      </c>
      <c r="J91" s="892"/>
      <c r="K91" s="890"/>
      <c r="L91" s="890"/>
      <c r="M91" s="909"/>
    </row>
    <row r="92" spans="1:16" ht="15.75" customHeight="1">
      <c r="A92" s="893" t="s">
        <v>236</v>
      </c>
      <c r="B92" s="919">
        <v>0</v>
      </c>
      <c r="C92" s="919">
        <v>0</v>
      </c>
      <c r="D92" s="919"/>
      <c r="E92" s="919"/>
      <c r="F92" s="919"/>
      <c r="G92" s="919"/>
      <c r="H92" s="920">
        <f t="shared" si="7"/>
        <v>0</v>
      </c>
      <c r="I92" s="920">
        <f t="shared" si="8"/>
        <v>0</v>
      </c>
      <c r="J92" s="892"/>
      <c r="K92" s="890"/>
      <c r="L92" s="890"/>
      <c r="M92" s="909"/>
    </row>
    <row r="93" spans="1:16" ht="15.75" customHeight="1">
      <c r="A93" s="893" t="s">
        <v>189</v>
      </c>
      <c r="B93" s="919">
        <v>0</v>
      </c>
      <c r="C93" s="919">
        <v>0</v>
      </c>
      <c r="D93" s="919"/>
      <c r="E93" s="919"/>
      <c r="F93" s="919"/>
      <c r="G93" s="919"/>
      <c r="H93" s="920">
        <f t="shared" si="7"/>
        <v>0</v>
      </c>
      <c r="I93" s="920">
        <f t="shared" si="8"/>
        <v>0</v>
      </c>
      <c r="J93" s="892"/>
      <c r="K93" s="890"/>
      <c r="L93" s="890"/>
      <c r="M93" s="909"/>
    </row>
    <row r="94" spans="1:16" ht="15.75" customHeight="1">
      <c r="A94" s="893" t="s">
        <v>237</v>
      </c>
      <c r="B94" s="919">
        <v>10</v>
      </c>
      <c r="C94" s="919">
        <v>0</v>
      </c>
      <c r="D94" s="919"/>
      <c r="E94" s="919"/>
      <c r="F94" s="919"/>
      <c r="G94" s="919"/>
      <c r="H94" s="920">
        <f t="shared" si="7"/>
        <v>10</v>
      </c>
      <c r="I94" s="920">
        <f t="shared" si="8"/>
        <v>0</v>
      </c>
      <c r="J94" s="892"/>
      <c r="K94" s="890"/>
      <c r="L94" s="890"/>
      <c r="M94" s="909"/>
    </row>
    <row r="95" spans="1:16" ht="15.75" customHeight="1">
      <c r="A95" s="893" t="s">
        <v>238</v>
      </c>
      <c r="B95" s="919">
        <v>0</v>
      </c>
      <c r="C95" s="919">
        <v>0</v>
      </c>
      <c r="D95" s="919"/>
      <c r="E95" s="919"/>
      <c r="F95" s="919"/>
      <c r="G95" s="919"/>
      <c r="H95" s="920">
        <f t="shared" si="7"/>
        <v>0</v>
      </c>
      <c r="I95" s="920">
        <f t="shared" si="8"/>
        <v>0</v>
      </c>
      <c r="J95" s="892"/>
      <c r="K95" s="890"/>
      <c r="L95" s="890"/>
      <c r="M95" s="909"/>
      <c r="P95" s="914"/>
    </row>
    <row r="96" spans="1:16" ht="15.75" customHeight="1">
      <c r="A96" s="893" t="s">
        <v>190</v>
      </c>
      <c r="B96" s="919">
        <v>0</v>
      </c>
      <c r="C96" s="919">
        <v>0</v>
      </c>
      <c r="D96" s="919"/>
      <c r="E96" s="919"/>
      <c r="F96" s="919"/>
      <c r="G96" s="919"/>
      <c r="H96" s="920">
        <f t="shared" si="7"/>
        <v>0</v>
      </c>
      <c r="I96" s="920">
        <f t="shared" si="8"/>
        <v>0</v>
      </c>
      <c r="J96" s="892"/>
      <c r="K96" s="890"/>
      <c r="L96" s="890"/>
      <c r="M96" s="909"/>
    </row>
    <row r="97" spans="1:14" ht="15.75" customHeight="1">
      <c r="A97" s="893" t="s">
        <v>239</v>
      </c>
      <c r="B97" s="919">
        <v>0</v>
      </c>
      <c r="C97" s="919">
        <v>3289954</v>
      </c>
      <c r="D97" s="919">
        <v>623070749</v>
      </c>
      <c r="E97" s="919">
        <v>621686280</v>
      </c>
      <c r="F97" s="919"/>
      <c r="G97" s="919"/>
      <c r="H97" s="920">
        <f t="shared" si="7"/>
        <v>0</v>
      </c>
      <c r="I97" s="922">
        <f t="shared" si="8"/>
        <v>1905485</v>
      </c>
      <c r="J97" s="892"/>
      <c r="K97" s="890"/>
      <c r="L97" s="890"/>
      <c r="M97" s="909"/>
    </row>
    <row r="98" spans="1:14" ht="15.75" customHeight="1">
      <c r="A98" s="893" t="s">
        <v>240</v>
      </c>
      <c r="B98" s="919">
        <v>0</v>
      </c>
      <c r="C98" s="919">
        <v>0</v>
      </c>
      <c r="D98" s="919"/>
      <c r="E98" s="919"/>
      <c r="F98" s="919"/>
      <c r="G98" s="919"/>
      <c r="H98" s="920">
        <f t="shared" si="7"/>
        <v>0</v>
      </c>
      <c r="I98" s="920">
        <f t="shared" si="8"/>
        <v>0</v>
      </c>
      <c r="J98" s="892"/>
      <c r="K98" s="890"/>
      <c r="L98" s="890"/>
      <c r="M98" s="909"/>
    </row>
    <row r="99" spans="1:14" ht="15.75" customHeight="1">
      <c r="A99" s="893" t="s">
        <v>241</v>
      </c>
      <c r="B99" s="919">
        <v>0</v>
      </c>
      <c r="C99" s="919">
        <v>0</v>
      </c>
      <c r="D99" s="919"/>
      <c r="E99" s="919"/>
      <c r="F99" s="919"/>
      <c r="G99" s="919"/>
      <c r="H99" s="920">
        <f t="shared" si="7"/>
        <v>0</v>
      </c>
      <c r="I99" s="920">
        <f t="shared" si="8"/>
        <v>0</v>
      </c>
      <c r="J99" s="892"/>
      <c r="K99" s="890"/>
      <c r="L99" s="890"/>
      <c r="M99" s="909"/>
      <c r="N99" s="902"/>
    </row>
    <row r="100" spans="1:14" ht="15.75" customHeight="1">
      <c r="A100" s="893" t="s">
        <v>187</v>
      </c>
      <c r="B100" s="919">
        <v>0</v>
      </c>
      <c r="C100" s="919">
        <v>220549</v>
      </c>
      <c r="D100" s="919">
        <v>5057782</v>
      </c>
      <c r="E100" s="919">
        <v>6323342</v>
      </c>
      <c r="F100" s="919"/>
      <c r="G100" s="919"/>
      <c r="H100" s="920">
        <f t="shared" si="7"/>
        <v>0</v>
      </c>
      <c r="I100" s="922">
        <f t="shared" si="8"/>
        <v>1486109</v>
      </c>
      <c r="J100" s="892"/>
      <c r="K100" s="890"/>
      <c r="L100" s="890"/>
      <c r="M100" s="909"/>
    </row>
    <row r="101" spans="1:14" ht="15.75" customHeight="1">
      <c r="A101" s="893" t="s">
        <v>242</v>
      </c>
      <c r="B101" s="919">
        <v>0</v>
      </c>
      <c r="C101" s="919">
        <v>7654.859999999986</v>
      </c>
      <c r="D101" s="919">
        <v>709</v>
      </c>
      <c r="E101" s="919">
        <v>18757</v>
      </c>
      <c r="F101" s="919"/>
      <c r="G101" s="919"/>
      <c r="H101" s="920">
        <f t="shared" si="7"/>
        <v>0</v>
      </c>
      <c r="I101" s="920">
        <f t="shared" si="8"/>
        <v>25702.859999999986</v>
      </c>
      <c r="J101" s="892"/>
      <c r="K101" s="890"/>
      <c r="L101" s="890"/>
      <c r="M101" s="909"/>
    </row>
    <row r="102" spans="1:14" ht="15.75" customHeight="1">
      <c r="A102" s="893" t="s">
        <v>243</v>
      </c>
      <c r="B102" s="919">
        <v>0</v>
      </c>
      <c r="C102" s="919">
        <v>0</v>
      </c>
      <c r="D102" s="919"/>
      <c r="E102" s="919"/>
      <c r="F102" s="919"/>
      <c r="G102" s="919"/>
      <c r="H102" s="920">
        <f t="shared" si="7"/>
        <v>0</v>
      </c>
      <c r="I102" s="920">
        <f t="shared" si="8"/>
        <v>0</v>
      </c>
      <c r="J102" s="892"/>
      <c r="K102" s="890"/>
      <c r="L102" s="890"/>
      <c r="M102" s="909"/>
    </row>
    <row r="103" spans="1:14" ht="15.75" customHeight="1">
      <c r="A103" s="893" t="s">
        <v>244</v>
      </c>
      <c r="B103" s="919">
        <v>0</v>
      </c>
      <c r="C103" s="919">
        <v>0</v>
      </c>
      <c r="D103" s="919"/>
      <c r="E103" s="919"/>
      <c r="F103" s="919"/>
      <c r="G103" s="919"/>
      <c r="H103" s="920">
        <f t="shared" si="7"/>
        <v>0</v>
      </c>
      <c r="I103" s="920">
        <f t="shared" si="8"/>
        <v>0</v>
      </c>
      <c r="J103" s="892"/>
      <c r="K103" s="890"/>
      <c r="L103" s="890"/>
      <c r="M103" s="909"/>
    </row>
    <row r="104" spans="1:14" ht="15.75" customHeight="1">
      <c r="A104" s="893" t="s">
        <v>415</v>
      </c>
      <c r="B104" s="919">
        <v>1007</v>
      </c>
      <c r="C104" s="919">
        <v>0</v>
      </c>
      <c r="D104" s="919">
        <v>283067</v>
      </c>
      <c r="E104" s="919">
        <v>284710</v>
      </c>
      <c r="F104" s="919"/>
      <c r="G104" s="919"/>
      <c r="H104" s="920">
        <f t="shared" si="7"/>
        <v>0</v>
      </c>
      <c r="I104" s="920">
        <f t="shared" si="8"/>
        <v>636</v>
      </c>
      <c r="J104" s="892"/>
      <c r="K104" s="890"/>
      <c r="L104" s="890"/>
      <c r="M104" s="909"/>
    </row>
    <row r="105" spans="1:14" ht="15.75" customHeight="1">
      <c r="A105" s="893" t="s">
        <v>416</v>
      </c>
      <c r="B105" s="919">
        <v>0</v>
      </c>
      <c r="C105" s="919">
        <v>621099</v>
      </c>
      <c r="D105" s="919">
        <v>4681394</v>
      </c>
      <c r="E105" s="919">
        <v>5038634</v>
      </c>
      <c r="F105" s="919"/>
      <c r="G105" s="919"/>
      <c r="H105" s="920">
        <f t="shared" si="7"/>
        <v>0</v>
      </c>
      <c r="I105" s="922">
        <f t="shared" si="8"/>
        <v>978339</v>
      </c>
      <c r="J105" s="892"/>
      <c r="K105" s="890"/>
      <c r="L105" s="890"/>
      <c r="M105" s="909"/>
    </row>
    <row r="106" spans="1:14" ht="15.75" customHeight="1">
      <c r="A106" s="893" t="s">
        <v>417</v>
      </c>
      <c r="B106" s="919">
        <v>8431</v>
      </c>
      <c r="C106" s="919">
        <v>0</v>
      </c>
      <c r="D106" s="919">
        <v>64376287</v>
      </c>
      <c r="E106" s="919">
        <v>64385718</v>
      </c>
      <c r="F106" s="919"/>
      <c r="G106" s="919"/>
      <c r="H106" s="922">
        <f t="shared" si="7"/>
        <v>0</v>
      </c>
      <c r="I106" s="920">
        <f t="shared" si="8"/>
        <v>1000</v>
      </c>
      <c r="J106" s="892"/>
      <c r="K106" s="890"/>
      <c r="L106" s="890"/>
      <c r="M106" s="909"/>
    </row>
    <row r="107" spans="1:14" ht="15.75" customHeight="1">
      <c r="A107" s="893" t="s">
        <v>431</v>
      </c>
      <c r="B107" s="919">
        <v>0</v>
      </c>
      <c r="C107" s="919">
        <v>142731.22999999952</v>
      </c>
      <c r="D107" s="919">
        <v>3126574</v>
      </c>
      <c r="E107" s="919">
        <v>3160681</v>
      </c>
      <c r="F107" s="919"/>
      <c r="G107" s="919"/>
      <c r="H107" s="920">
        <f t="shared" ref="H107:H112" si="12">IF(B107+D107+F107-C107-E107-G107&lt;0,0,B107+D107+F107-C107-E107-G107)</f>
        <v>0</v>
      </c>
      <c r="I107" s="920">
        <f t="shared" ref="I107:I112" si="13">IF(C107+E107+G107-B107-D107-F107&lt;0,0,C107+E107+G107-B107-D107-F107)</f>
        <v>176838.22999999952</v>
      </c>
      <c r="J107" s="892"/>
      <c r="K107" s="890"/>
      <c r="L107" s="890"/>
      <c r="M107" s="909"/>
    </row>
    <row r="108" spans="1:14" ht="15.75" customHeight="1">
      <c r="A108" s="893" t="s">
        <v>418</v>
      </c>
      <c r="B108" s="919">
        <v>6292.929999999993</v>
      </c>
      <c r="C108" s="919">
        <v>0</v>
      </c>
      <c r="D108" s="919">
        <v>153562</v>
      </c>
      <c r="E108" s="919">
        <v>160168</v>
      </c>
      <c r="F108" s="919"/>
      <c r="G108" s="919"/>
      <c r="H108" s="920">
        <f t="shared" si="12"/>
        <v>0</v>
      </c>
      <c r="I108" s="920">
        <f t="shared" si="13"/>
        <v>313.07000000000698</v>
      </c>
      <c r="J108" s="892"/>
      <c r="K108" s="890"/>
      <c r="L108" s="890"/>
      <c r="M108" s="909"/>
    </row>
    <row r="109" spans="1:14" ht="15.75" customHeight="1">
      <c r="A109" s="893" t="s">
        <v>432</v>
      </c>
      <c r="B109" s="919">
        <v>0</v>
      </c>
      <c r="C109" s="919">
        <v>38867</v>
      </c>
      <c r="D109" s="919">
        <v>205001</v>
      </c>
      <c r="E109" s="919">
        <v>176732</v>
      </c>
      <c r="F109" s="919"/>
      <c r="G109" s="919"/>
      <c r="H109" s="920">
        <f t="shared" si="12"/>
        <v>0</v>
      </c>
      <c r="I109" s="920">
        <f t="shared" si="13"/>
        <v>10598</v>
      </c>
      <c r="J109" s="892"/>
      <c r="K109" s="890"/>
      <c r="L109" s="890"/>
      <c r="M109" s="909"/>
    </row>
    <row r="110" spans="1:14" ht="15.75" customHeight="1">
      <c r="A110" s="893" t="s">
        <v>433</v>
      </c>
      <c r="B110" s="919">
        <v>0</v>
      </c>
      <c r="C110" s="919">
        <v>142.0199999999968</v>
      </c>
      <c r="D110" s="919">
        <v>142</v>
      </c>
      <c r="E110" s="919"/>
      <c r="F110" s="919"/>
      <c r="G110" s="919"/>
      <c r="H110" s="920">
        <f t="shared" si="12"/>
        <v>0</v>
      </c>
      <c r="I110" s="920">
        <f t="shared" si="13"/>
        <v>1.9999999996798579E-2</v>
      </c>
      <c r="J110" s="892"/>
      <c r="K110" s="890"/>
      <c r="L110" s="890"/>
      <c r="M110" s="909"/>
    </row>
    <row r="111" spans="1:14" ht="15.75" customHeight="1">
      <c r="A111" s="893" t="s">
        <v>247</v>
      </c>
      <c r="B111" s="919">
        <v>0</v>
      </c>
      <c r="C111" s="919">
        <v>0</v>
      </c>
      <c r="D111" s="919"/>
      <c r="E111" s="919"/>
      <c r="F111" s="919"/>
      <c r="G111" s="919"/>
      <c r="H111" s="920">
        <f t="shared" si="12"/>
        <v>0</v>
      </c>
      <c r="I111" s="920">
        <f t="shared" si="13"/>
        <v>0</v>
      </c>
      <c r="J111" s="892"/>
      <c r="K111" s="890"/>
      <c r="L111" s="890"/>
      <c r="M111" s="909"/>
    </row>
    <row r="112" spans="1:14" ht="15.75" customHeight="1">
      <c r="A112" s="893" t="s">
        <v>245</v>
      </c>
      <c r="B112" s="919">
        <v>0</v>
      </c>
      <c r="C112" s="919">
        <v>0</v>
      </c>
      <c r="D112" s="919"/>
      <c r="E112" s="919"/>
      <c r="F112" s="919"/>
      <c r="G112" s="919"/>
      <c r="H112" s="920">
        <f t="shared" si="12"/>
        <v>0</v>
      </c>
      <c r="I112" s="920">
        <f t="shared" si="13"/>
        <v>0</v>
      </c>
      <c r="J112" s="892"/>
      <c r="K112" s="890"/>
      <c r="L112" s="890"/>
      <c r="M112" s="909"/>
    </row>
    <row r="113" spans="1:19" ht="15.75" customHeight="1">
      <c r="A113" s="893" t="s">
        <v>246</v>
      </c>
      <c r="B113" s="919">
        <v>0</v>
      </c>
      <c r="C113" s="919">
        <v>0</v>
      </c>
      <c r="D113" s="919"/>
      <c r="E113" s="919"/>
      <c r="F113" s="919"/>
      <c r="G113" s="919"/>
      <c r="H113" s="920">
        <f t="shared" si="7"/>
        <v>0</v>
      </c>
      <c r="I113" s="920">
        <f t="shared" si="8"/>
        <v>0</v>
      </c>
      <c r="J113" s="892"/>
      <c r="K113" s="890"/>
      <c r="L113" s="890"/>
      <c r="M113" s="909"/>
    </row>
    <row r="114" spans="1:19" ht="15.75" customHeight="1">
      <c r="A114" s="893" t="s">
        <v>247</v>
      </c>
      <c r="B114" s="919">
        <v>0</v>
      </c>
      <c r="C114" s="919">
        <v>0</v>
      </c>
      <c r="D114" s="919"/>
      <c r="E114" s="919"/>
      <c r="F114" s="919"/>
      <c r="G114" s="919"/>
      <c r="H114" s="920">
        <f t="shared" si="7"/>
        <v>0</v>
      </c>
      <c r="I114" s="920">
        <f t="shared" si="8"/>
        <v>0</v>
      </c>
      <c r="J114" s="892"/>
      <c r="K114" s="890"/>
      <c r="L114" s="890"/>
      <c r="M114" s="909"/>
    </row>
    <row r="115" spans="1:19" ht="15.75" customHeight="1">
      <c r="A115" s="893" t="s">
        <v>490</v>
      </c>
      <c r="B115" s="919">
        <v>12462069.800000191</v>
      </c>
      <c r="C115" s="919">
        <v>0</v>
      </c>
      <c r="D115" s="919">
        <v>4344749164</v>
      </c>
      <c r="E115" s="919">
        <v>4349968343</v>
      </c>
      <c r="F115" s="919"/>
      <c r="G115" s="919"/>
      <c r="H115" s="920">
        <f t="shared" si="7"/>
        <v>7242890.8000001907</v>
      </c>
      <c r="I115" s="920">
        <f t="shared" si="8"/>
        <v>0</v>
      </c>
      <c r="J115" s="892"/>
      <c r="K115" s="890"/>
      <c r="L115" s="890"/>
      <c r="M115" s="909"/>
      <c r="O115" s="914"/>
    </row>
    <row r="116" spans="1:19" ht="15.75" customHeight="1">
      <c r="A116" s="893"/>
      <c r="B116" s="919"/>
      <c r="C116" s="919"/>
      <c r="D116" s="919"/>
      <c r="E116" s="919"/>
      <c r="F116" s="919"/>
      <c r="G116" s="919"/>
      <c r="H116" s="919">
        <f t="shared" ref="H116" si="14">IF(B116+D116+F116-C116-E116-G116&lt;0,0,B116+D116+F116-C116-E116-G116)</f>
        <v>0</v>
      </c>
      <c r="I116" s="919">
        <f t="shared" ref="I116" si="15">IF(C116+E116+G116-B116-D116-F116&lt;0,0,C116+E116+G116-B116-D116-F116)</f>
        <v>0</v>
      </c>
      <c r="J116" s="892"/>
      <c r="K116" s="890"/>
      <c r="L116" s="890"/>
      <c r="M116" s="909"/>
      <c r="O116" s="914"/>
    </row>
    <row r="117" spans="1:19" ht="15.75" customHeight="1">
      <c r="A117" s="893" t="s">
        <v>430</v>
      </c>
      <c r="B117" s="919">
        <v>0</v>
      </c>
      <c r="C117" s="919">
        <v>54710.400000000023</v>
      </c>
      <c r="D117" s="919">
        <v>493847</v>
      </c>
      <c r="E117" s="919">
        <v>439136</v>
      </c>
      <c r="F117" s="919"/>
      <c r="G117" s="919"/>
      <c r="H117" s="919">
        <f t="shared" ref="H117:H125" si="16">IF(B117+D117+F117-C117-E117-G117&lt;0,0,B117+D117+F117-C117-E117-G117)</f>
        <v>0.59999999997671694</v>
      </c>
      <c r="I117" s="919">
        <f t="shared" si="8"/>
        <v>0</v>
      </c>
      <c r="J117" s="892"/>
      <c r="K117" s="890"/>
      <c r="L117" s="890"/>
      <c r="M117" s="909"/>
      <c r="O117" s="914"/>
    </row>
    <row r="118" spans="1:19" ht="15.75" customHeight="1">
      <c r="A118" s="893" t="s">
        <v>429</v>
      </c>
      <c r="B118" s="919">
        <v>0</v>
      </c>
      <c r="C118" s="919">
        <v>39104</v>
      </c>
      <c r="D118" s="919">
        <v>868963</v>
      </c>
      <c r="E118" s="919">
        <v>829859</v>
      </c>
      <c r="F118" s="919"/>
      <c r="G118" s="919"/>
      <c r="H118" s="919">
        <f t="shared" si="16"/>
        <v>0</v>
      </c>
      <c r="I118" s="920">
        <f t="shared" si="8"/>
        <v>0</v>
      </c>
      <c r="J118" s="892"/>
      <c r="K118" s="890"/>
      <c r="L118" s="890"/>
      <c r="M118" s="909"/>
      <c r="O118" s="914"/>
    </row>
    <row r="119" spans="1:19" ht="15.75" customHeight="1">
      <c r="A119" s="893"/>
      <c r="B119" s="919"/>
      <c r="C119" s="919"/>
      <c r="D119" s="919"/>
      <c r="E119" s="919"/>
      <c r="F119" s="919"/>
      <c r="G119" s="919"/>
      <c r="H119" s="919">
        <f t="shared" ref="H119" si="17">IF(B119+D119+F119-C119-E119-G119&lt;0,0,B119+D119+F119-C119-E119-G119)</f>
        <v>0</v>
      </c>
      <c r="I119" s="919">
        <f t="shared" ref="I119" si="18">IF(C119+E119+G119-B119-D119-F119&lt;0,0,C119+E119+G119-B119-D119-F119)</f>
        <v>0</v>
      </c>
      <c r="J119" s="892"/>
      <c r="K119" s="890"/>
      <c r="L119" s="890"/>
      <c r="M119" s="909"/>
      <c r="O119" s="914"/>
    </row>
    <row r="120" spans="1:19" ht="15.75" customHeight="1">
      <c r="A120" s="893" t="s">
        <v>683</v>
      </c>
      <c r="B120" s="919"/>
      <c r="C120" s="919"/>
      <c r="D120" s="919">
        <v>2809155</v>
      </c>
      <c r="E120" s="919">
        <v>2809155</v>
      </c>
      <c r="F120" s="919"/>
      <c r="G120" s="919"/>
      <c r="H120" s="919">
        <f t="shared" ref="H120" si="19">IF(B120+D120+F120-C120-E120-G120&lt;0,0,B120+D120+F120-C120-E120-G120)</f>
        <v>0</v>
      </c>
      <c r="I120" s="919">
        <f t="shared" ref="I120" si="20">IF(C120+E120+G120-B120-D120-F120&lt;0,0,C120+E120+G120-B120-D120-F120)</f>
        <v>0</v>
      </c>
      <c r="J120" s="892"/>
      <c r="K120" s="890"/>
      <c r="L120" s="890"/>
      <c r="M120" s="909"/>
      <c r="O120" s="914"/>
    </row>
    <row r="121" spans="1:19" ht="15.75" customHeight="1">
      <c r="A121" s="893"/>
      <c r="B121" s="919">
        <v>0</v>
      </c>
      <c r="C121" s="919">
        <v>0</v>
      </c>
      <c r="D121" s="919"/>
      <c r="E121" s="919"/>
      <c r="F121" s="919"/>
      <c r="G121" s="919"/>
      <c r="H121" s="919">
        <f t="shared" si="16"/>
        <v>0</v>
      </c>
      <c r="I121" s="919">
        <f t="shared" si="8"/>
        <v>0</v>
      </c>
      <c r="J121" s="892"/>
      <c r="K121" s="890"/>
      <c r="L121" s="890"/>
      <c r="M121" s="909"/>
    </row>
    <row r="122" spans="1:19" ht="15.75" customHeight="1">
      <c r="A122" s="917" t="s">
        <v>191</v>
      </c>
      <c r="B122" s="919">
        <v>0</v>
      </c>
      <c r="C122" s="919">
        <v>2137267.79</v>
      </c>
      <c r="D122" s="919">
        <f>2237268-100000</f>
        <v>2137268</v>
      </c>
      <c r="E122" s="919">
        <f>1755440-100000</f>
        <v>1655440</v>
      </c>
      <c r="F122" s="919"/>
      <c r="G122" s="919"/>
      <c r="H122" s="919">
        <f t="shared" si="16"/>
        <v>0</v>
      </c>
      <c r="I122" s="920">
        <f t="shared" si="8"/>
        <v>1655439.79</v>
      </c>
      <c r="J122" s="892"/>
      <c r="K122" s="890"/>
      <c r="L122" s="890"/>
      <c r="M122" s="909"/>
      <c r="O122" s="914"/>
    </row>
    <row r="123" spans="1:19" ht="15.75" customHeight="1">
      <c r="A123" s="917" t="s">
        <v>8</v>
      </c>
      <c r="B123" s="919">
        <v>0</v>
      </c>
      <c r="C123" s="919">
        <v>100000</v>
      </c>
      <c r="D123" s="919">
        <v>100000</v>
      </c>
      <c r="E123" s="919">
        <v>100000</v>
      </c>
      <c r="F123" s="919"/>
      <c r="G123" s="919"/>
      <c r="H123" s="919">
        <f t="shared" si="16"/>
        <v>0</v>
      </c>
      <c r="I123" s="920">
        <f t="shared" si="8"/>
        <v>100000</v>
      </c>
      <c r="J123" s="892"/>
      <c r="K123" s="890"/>
      <c r="L123" s="890"/>
      <c r="M123" s="909"/>
      <c r="O123" s="914"/>
    </row>
    <row r="124" spans="1:19" ht="15.75" customHeight="1">
      <c r="A124" s="917"/>
      <c r="B124" s="919">
        <v>0</v>
      </c>
      <c r="C124" s="919">
        <v>0</v>
      </c>
      <c r="D124" s="919"/>
      <c r="E124" s="919"/>
      <c r="F124" s="919"/>
      <c r="G124" s="919"/>
      <c r="H124" s="919">
        <f t="shared" si="16"/>
        <v>0</v>
      </c>
      <c r="I124" s="919">
        <f t="shared" si="8"/>
        <v>0</v>
      </c>
      <c r="J124" s="892"/>
      <c r="K124" s="890"/>
      <c r="L124" s="890"/>
      <c r="M124" s="909"/>
    </row>
    <row r="125" spans="1:19" ht="15.75" customHeight="1">
      <c r="A125" s="917" t="s">
        <v>192</v>
      </c>
      <c r="B125" s="919">
        <v>148534</v>
      </c>
      <c r="C125" s="919"/>
      <c r="D125" s="919"/>
      <c r="E125" s="919"/>
      <c r="F125" s="919"/>
      <c r="G125" s="919"/>
      <c r="H125" s="919">
        <f t="shared" si="16"/>
        <v>148534</v>
      </c>
      <c r="I125" s="919">
        <f t="shared" si="8"/>
        <v>0</v>
      </c>
      <c r="J125" s="892"/>
      <c r="K125" s="890"/>
      <c r="L125" s="890"/>
      <c r="M125" s="909"/>
      <c r="N125" s="897">
        <f>I125-H119</f>
        <v>0</v>
      </c>
      <c r="O125" s="914">
        <f>I125-N125</f>
        <v>0</v>
      </c>
    </row>
    <row r="126" spans="1:19" ht="15.75" customHeight="1">
      <c r="A126" s="917"/>
      <c r="B126" s="919"/>
      <c r="C126" s="919"/>
      <c r="D126" s="919"/>
      <c r="E126" s="919"/>
      <c r="F126" s="919"/>
      <c r="G126" s="919"/>
      <c r="H126" s="919"/>
      <c r="I126" s="919"/>
      <c r="J126" s="892"/>
      <c r="K126" s="890"/>
      <c r="L126" s="890"/>
      <c r="M126" s="909"/>
    </row>
    <row r="127" spans="1:19" s="957" customFormat="1" ht="15.75" customHeight="1">
      <c r="A127" s="949" t="s">
        <v>645</v>
      </c>
      <c r="B127" s="950"/>
      <c r="C127" s="950">
        <v>0</v>
      </c>
      <c r="D127" s="950">
        <v>3818</v>
      </c>
      <c r="E127" s="950"/>
      <c r="F127" s="950">
        <v>2416</v>
      </c>
      <c r="G127" s="950"/>
      <c r="H127" s="920">
        <f t="shared" ref="H127:H156" si="21">IF(B127+D127+F127-C127-E127-G127&lt;0,0,B127+D127+F127-C127-E127-G127)</f>
        <v>6234</v>
      </c>
      <c r="I127" s="950">
        <f>IF(C127+E127+G127-B127-D127-F127&lt;0,0,C127+E127+G127-B127-D127-F127)</f>
        <v>0</v>
      </c>
      <c r="J127" s="951"/>
      <c r="K127" s="952"/>
      <c r="L127" s="952"/>
      <c r="M127" s="953"/>
      <c r="N127" s="954"/>
      <c r="O127" s="955"/>
      <c r="P127" s="956"/>
      <c r="Q127" s="956"/>
      <c r="R127" s="956"/>
      <c r="S127" s="956"/>
    </row>
    <row r="128" spans="1:19" s="957" customFormat="1" ht="15.75" customHeight="1">
      <c r="A128" s="949" t="s">
        <v>442</v>
      </c>
      <c r="B128" s="950"/>
      <c r="C128" s="950">
        <v>0</v>
      </c>
      <c r="D128" s="950"/>
      <c r="E128" s="950"/>
      <c r="F128" s="950"/>
      <c r="G128" s="950"/>
      <c r="H128" s="950">
        <f t="shared" si="21"/>
        <v>0</v>
      </c>
      <c r="I128" s="950">
        <f>IF(C128+E128+G128-B128-D128-F128&lt;0,0,C128+E128+G128-B128-D128-F128)</f>
        <v>0</v>
      </c>
      <c r="J128" s="951"/>
      <c r="K128" s="952"/>
      <c r="L128" s="952"/>
      <c r="M128" s="953"/>
      <c r="N128" s="954"/>
      <c r="O128" s="955"/>
      <c r="P128" s="956"/>
      <c r="Q128" s="956"/>
      <c r="R128" s="956"/>
      <c r="S128" s="956"/>
    </row>
    <row r="129" spans="1:19" s="957" customFormat="1" ht="15.75" customHeight="1">
      <c r="A129" s="949" t="s">
        <v>646</v>
      </c>
      <c r="B129" s="950"/>
      <c r="C129" s="950">
        <v>0</v>
      </c>
      <c r="D129" s="975">
        <v>92548</v>
      </c>
      <c r="E129" s="950"/>
      <c r="F129" s="950"/>
      <c r="G129" s="950"/>
      <c r="H129" s="920">
        <f t="shared" si="21"/>
        <v>92548</v>
      </c>
      <c r="I129" s="950">
        <f>IF(C129+E129+G129-B129-D129-F129&lt;0,0,C129+E129+G129-B129-D129-F129)</f>
        <v>0</v>
      </c>
      <c r="J129" s="951"/>
      <c r="K129" s="952"/>
      <c r="L129" s="952"/>
      <c r="M129" s="953"/>
      <c r="N129" s="954"/>
      <c r="O129" s="956"/>
      <c r="P129" s="956"/>
      <c r="Q129" s="956"/>
      <c r="R129" s="956"/>
      <c r="S129" s="956"/>
    </row>
    <row r="130" spans="1:19" s="957" customFormat="1" ht="15.75" customHeight="1">
      <c r="A130" s="949"/>
      <c r="B130" s="950"/>
      <c r="C130" s="950"/>
      <c r="D130" s="950"/>
      <c r="E130" s="950"/>
      <c r="F130" s="950"/>
      <c r="G130" s="950"/>
      <c r="H130" s="950"/>
      <c r="I130" s="950"/>
      <c r="J130" s="951"/>
      <c r="K130" s="952"/>
      <c r="L130" s="952"/>
      <c r="M130" s="953"/>
      <c r="N130" s="954"/>
      <c r="O130" s="956"/>
      <c r="P130" s="956"/>
      <c r="Q130" s="956"/>
      <c r="R130" s="956"/>
      <c r="S130" s="956"/>
    </row>
    <row r="131" spans="1:19" s="957" customFormat="1" ht="15.75" customHeight="1">
      <c r="A131" s="958" t="s">
        <v>627</v>
      </c>
      <c r="B131" s="950"/>
      <c r="C131" s="950"/>
      <c r="D131" s="975">
        <v>109123</v>
      </c>
      <c r="E131" s="950"/>
      <c r="F131" s="950"/>
      <c r="G131" s="950"/>
      <c r="H131" s="920">
        <f>IF(B131+D131+F131-C131-E131-G131&lt;0,0,B131+D131+F131-C131-E131-G131)</f>
        <v>109123</v>
      </c>
      <c r="I131" s="950">
        <f>IF(C131+E131+G131-B131-D131-F131&lt;0,0,C131+E131+G131-B131-D131-F131)</f>
        <v>0</v>
      </c>
      <c r="J131" s="951"/>
      <c r="K131" s="952"/>
      <c r="L131" s="952"/>
      <c r="M131" s="953"/>
      <c r="N131" s="954"/>
      <c r="O131" s="956"/>
      <c r="P131" s="956"/>
      <c r="Q131" s="956"/>
      <c r="R131" s="956"/>
      <c r="S131" s="956"/>
    </row>
    <row r="132" spans="1:19" s="957" customFormat="1" ht="15.75" customHeight="1">
      <c r="A132" s="958" t="s">
        <v>668</v>
      </c>
      <c r="B132" s="950"/>
      <c r="C132" s="950"/>
      <c r="D132" s="985">
        <v>5000</v>
      </c>
      <c r="E132" s="950"/>
      <c r="F132" s="950"/>
      <c r="G132" s="950"/>
      <c r="H132" s="920">
        <f t="shared" ref="H132:H133" si="22">IF(B132+D132+F132-C132-E132-G132&lt;0,0,B132+D132+F132-C132-E132-G132)</f>
        <v>5000</v>
      </c>
      <c r="I132" s="950">
        <f t="shared" ref="I132:I133" si="23">IF(C132+E132+G132-B132-D132-F132&lt;0,0,C132+E132+G132-B132-D132-F132)</f>
        <v>0</v>
      </c>
      <c r="J132" s="951"/>
      <c r="K132" s="952"/>
      <c r="L132" s="952"/>
      <c r="M132" s="953"/>
      <c r="N132" s="954"/>
      <c r="O132" s="956"/>
      <c r="P132" s="956"/>
      <c r="Q132" s="956"/>
      <c r="R132" s="956"/>
      <c r="S132" s="956"/>
    </row>
    <row r="133" spans="1:19" s="957" customFormat="1" ht="15.75" customHeight="1">
      <c r="A133" s="958" t="s">
        <v>671</v>
      </c>
      <c r="B133" s="950"/>
      <c r="C133" s="950"/>
      <c r="D133" s="950"/>
      <c r="E133" s="985">
        <v>1812</v>
      </c>
      <c r="F133" s="950"/>
      <c r="G133" s="950"/>
      <c r="H133" s="950">
        <f t="shared" si="22"/>
        <v>0</v>
      </c>
      <c r="I133" s="950">
        <f t="shared" si="23"/>
        <v>1812</v>
      </c>
      <c r="J133" s="951"/>
      <c r="K133" s="952"/>
      <c r="L133" s="952"/>
      <c r="M133" s="953"/>
      <c r="N133" s="954"/>
      <c r="O133" s="956"/>
      <c r="P133" s="956"/>
      <c r="Q133" s="956"/>
      <c r="R133" s="956"/>
      <c r="S133" s="956"/>
    </row>
    <row r="134" spans="1:19" s="957" customFormat="1" ht="15.75" customHeight="1">
      <c r="A134" s="958" t="s">
        <v>672</v>
      </c>
      <c r="B134" s="950"/>
      <c r="C134" s="950"/>
      <c r="D134" s="975">
        <v>284605</v>
      </c>
      <c r="E134" s="950"/>
      <c r="F134" s="950"/>
      <c r="G134" s="950"/>
      <c r="H134" s="920">
        <f>IF(B134+D134+F134-C134-E134-G134&lt;0,0,B134+D134+F134-C134-E134-G134)</f>
        <v>284605</v>
      </c>
      <c r="I134" s="950">
        <f>IF(C134+E134+G134-B134-D134-F134&lt;0,0,C134+E134+G134-B134-D134-F134)</f>
        <v>0</v>
      </c>
      <c r="J134" s="951"/>
      <c r="K134" s="952"/>
      <c r="L134" s="952"/>
      <c r="M134" s="953"/>
      <c r="N134" s="954">
        <f>157347+127258</f>
        <v>284605</v>
      </c>
      <c r="O134" s="956"/>
      <c r="P134" s="956"/>
      <c r="Q134" s="956"/>
      <c r="R134" s="956"/>
      <c r="S134" s="956"/>
    </row>
    <row r="135" spans="1:19" s="957" customFormat="1" ht="15.75" customHeight="1">
      <c r="A135" s="958" t="s">
        <v>674</v>
      </c>
      <c r="B135" s="950"/>
      <c r="C135" s="950"/>
      <c r="D135" s="975">
        <v>16757</v>
      </c>
      <c r="E135" s="950"/>
      <c r="F135" s="950"/>
      <c r="G135" s="950"/>
      <c r="H135" s="920">
        <f t="shared" ref="H135:H136" si="24">IF(B135+D135+F135-C135-E135-G135&lt;0,0,B135+D135+F135-C135-E135-G135)</f>
        <v>16757</v>
      </c>
      <c r="I135" s="950">
        <f t="shared" ref="I135:I136" si="25">IF(C135+E135+G135-B135-D135-F135&lt;0,0,C135+E135+G135-B135-D135-F135)</f>
        <v>0</v>
      </c>
      <c r="J135" s="951"/>
      <c r="K135" s="952"/>
      <c r="L135" s="952"/>
      <c r="M135" s="953"/>
      <c r="N135" s="954"/>
      <c r="O135" s="956"/>
      <c r="P135" s="956"/>
      <c r="Q135" s="956"/>
      <c r="R135" s="956"/>
      <c r="S135" s="956"/>
    </row>
    <row r="136" spans="1:19" s="957" customFormat="1" ht="15.75" customHeight="1">
      <c r="A136" s="958" t="s">
        <v>676</v>
      </c>
      <c r="B136" s="950"/>
      <c r="C136" s="950"/>
      <c r="D136" s="975">
        <v>739477</v>
      </c>
      <c r="E136" s="950"/>
      <c r="F136" s="950"/>
      <c r="G136" s="950"/>
      <c r="H136" s="950">
        <f t="shared" si="24"/>
        <v>739477</v>
      </c>
      <c r="I136" s="950">
        <f t="shared" si="25"/>
        <v>0</v>
      </c>
      <c r="J136" s="951"/>
      <c r="K136" s="952"/>
      <c r="L136" s="952"/>
      <c r="M136" s="953"/>
      <c r="N136" s="954"/>
      <c r="O136" s="956"/>
      <c r="P136" s="956"/>
      <c r="Q136" s="956"/>
      <c r="R136" s="956"/>
      <c r="S136" s="956"/>
    </row>
    <row r="137" spans="1:19" s="957" customFormat="1" ht="15.75" customHeight="1">
      <c r="A137" s="958" t="s">
        <v>678</v>
      </c>
      <c r="B137" s="950"/>
      <c r="C137" s="950"/>
      <c r="D137" s="975">
        <v>732857</v>
      </c>
      <c r="E137" s="950"/>
      <c r="F137" s="950"/>
      <c r="G137" s="950"/>
      <c r="H137" s="950">
        <f>IF(B137+D137+F137-C137-E137-G137&lt;0,0,B137+D137+F137-C137-E137-G137)</f>
        <v>732857</v>
      </c>
      <c r="I137" s="950">
        <f>IF(C137+E137+G137-B137-D137-F137&lt;0,0,C137+E137+G137-B137-D137-F137)</f>
        <v>0</v>
      </c>
      <c r="J137" s="951"/>
      <c r="K137" s="952"/>
      <c r="L137" s="952"/>
      <c r="M137" s="953"/>
      <c r="N137" s="954"/>
      <c r="O137" s="956"/>
      <c r="P137" s="956"/>
      <c r="Q137" s="956"/>
      <c r="R137" s="956"/>
      <c r="S137" s="956"/>
    </row>
    <row r="138" spans="1:19" s="957" customFormat="1" ht="15.75" customHeight="1">
      <c r="A138" s="958" t="s">
        <v>680</v>
      </c>
      <c r="B138" s="950"/>
      <c r="C138" s="950"/>
      <c r="D138" s="985">
        <v>360</v>
      </c>
      <c r="E138" s="950"/>
      <c r="F138" s="950"/>
      <c r="G138" s="950"/>
      <c r="H138" s="950">
        <f>IF(B138+D138+F138-C138-E138-G138&lt;0,0,B138+D138+F138-C138-E138-G138)</f>
        <v>360</v>
      </c>
      <c r="I138" s="950">
        <f>IF(C138+E138+G138-B138-D138-F138&lt;0,0,C138+E138+G138-B138-D138-F138)</f>
        <v>0</v>
      </c>
      <c r="J138" s="951"/>
      <c r="K138" s="952"/>
      <c r="L138" s="952"/>
      <c r="M138" s="953"/>
      <c r="N138" s="954">
        <f>SUM(H127:H138)-SUM(I127:I138)</f>
        <v>1985149</v>
      </c>
      <c r="O138" s="956"/>
      <c r="P138" s="956"/>
      <c r="Q138" s="956"/>
      <c r="R138" s="956"/>
      <c r="S138" s="956"/>
    </row>
    <row r="139" spans="1:19" ht="15.75" customHeight="1">
      <c r="A139" s="917"/>
      <c r="B139" s="919"/>
      <c r="C139" s="919"/>
      <c r="D139" s="919"/>
      <c r="E139" s="919"/>
      <c r="F139" s="919"/>
      <c r="G139" s="919"/>
      <c r="H139" s="919"/>
      <c r="I139" s="919"/>
      <c r="J139" s="892"/>
      <c r="K139" s="890"/>
      <c r="L139" s="890"/>
      <c r="M139" s="909"/>
    </row>
    <row r="140" spans="1:19" ht="15.75" customHeight="1">
      <c r="A140" s="891" t="s">
        <v>288</v>
      </c>
      <c r="B140" s="919">
        <v>0</v>
      </c>
      <c r="C140" s="919">
        <v>15270.169166666674</v>
      </c>
      <c r="D140" s="919"/>
      <c r="E140" s="919"/>
      <c r="F140" s="919"/>
      <c r="G140" s="919"/>
      <c r="H140" s="919">
        <f t="shared" si="21"/>
        <v>0</v>
      </c>
      <c r="I140" s="975">
        <f t="shared" si="8"/>
        <v>15270.169166666674</v>
      </c>
      <c r="J140" s="892"/>
      <c r="K140" s="890"/>
      <c r="L140" s="890"/>
      <c r="M140" s="909"/>
    </row>
    <row r="141" spans="1:19" ht="15.75" customHeight="1">
      <c r="A141" s="891"/>
      <c r="B141" s="919">
        <v>0</v>
      </c>
      <c r="C141" s="919">
        <v>0</v>
      </c>
      <c r="D141" s="919"/>
      <c r="E141" s="919"/>
      <c r="F141" s="919"/>
      <c r="G141" s="919"/>
      <c r="H141" s="919">
        <f t="shared" si="21"/>
        <v>0</v>
      </c>
      <c r="I141" s="919">
        <f t="shared" si="8"/>
        <v>0</v>
      </c>
      <c r="J141" s="892"/>
      <c r="K141" s="890"/>
      <c r="L141" s="890"/>
      <c r="M141" s="909"/>
      <c r="O141" s="914"/>
    </row>
    <row r="142" spans="1:19" ht="15.75" customHeight="1">
      <c r="A142" s="891" t="s">
        <v>10</v>
      </c>
      <c r="B142" s="919">
        <v>0</v>
      </c>
      <c r="C142" s="919">
        <v>0</v>
      </c>
      <c r="D142" s="919"/>
      <c r="E142" s="919"/>
      <c r="F142" s="919"/>
      <c r="G142" s="919"/>
      <c r="H142" s="919">
        <f t="shared" si="21"/>
        <v>0</v>
      </c>
      <c r="I142" s="919">
        <f t="shared" si="8"/>
        <v>0</v>
      </c>
      <c r="J142" s="892"/>
      <c r="K142" s="890"/>
      <c r="L142" s="890"/>
      <c r="M142" s="909"/>
    </row>
    <row r="143" spans="1:19" ht="15.75" customHeight="1">
      <c r="A143" s="893"/>
      <c r="B143" s="919">
        <v>0</v>
      </c>
      <c r="C143" s="919">
        <v>0</v>
      </c>
      <c r="D143" s="919"/>
      <c r="E143" s="919"/>
      <c r="F143" s="919"/>
      <c r="G143" s="919"/>
      <c r="H143" s="919">
        <f t="shared" si="21"/>
        <v>0</v>
      </c>
      <c r="I143" s="919">
        <f t="shared" si="8"/>
        <v>0</v>
      </c>
      <c r="J143" s="892"/>
      <c r="K143" s="890"/>
      <c r="L143" s="890"/>
      <c r="M143" s="909"/>
    </row>
    <row r="144" spans="1:19" ht="15.75" customHeight="1">
      <c r="A144" s="893" t="s">
        <v>9</v>
      </c>
      <c r="B144" s="919">
        <v>70211.63</v>
      </c>
      <c r="C144" s="919">
        <v>0</v>
      </c>
      <c r="D144" s="919"/>
      <c r="E144" s="919"/>
      <c r="F144" s="919"/>
      <c r="G144" s="919"/>
      <c r="H144" s="920">
        <f t="shared" si="21"/>
        <v>70211.63</v>
      </c>
      <c r="I144" s="919">
        <f t="shared" si="8"/>
        <v>0</v>
      </c>
      <c r="J144" s="892"/>
      <c r="K144" s="890"/>
      <c r="L144" s="890"/>
      <c r="M144" s="909"/>
    </row>
    <row r="145" spans="1:14" ht="15.75" customHeight="1">
      <c r="A145" s="893" t="s">
        <v>354</v>
      </c>
      <c r="B145" s="919">
        <v>17191660.280000001</v>
      </c>
      <c r="C145" s="919">
        <v>0</v>
      </c>
      <c r="D145" s="919">
        <v>29852290</v>
      </c>
      <c r="E145" s="919">
        <v>18502746</v>
      </c>
      <c r="F145" s="919"/>
      <c r="G145" s="919"/>
      <c r="H145" s="920">
        <f t="shared" si="21"/>
        <v>28541204.280000001</v>
      </c>
      <c r="I145" s="919">
        <f t="shared" si="8"/>
        <v>0</v>
      </c>
      <c r="J145" s="892"/>
      <c r="K145" s="890"/>
      <c r="L145" s="890"/>
      <c r="M145" s="909"/>
    </row>
    <row r="146" spans="1:14" ht="15.75" customHeight="1">
      <c r="A146" s="893" t="s">
        <v>355</v>
      </c>
      <c r="B146" s="919">
        <v>18959934.339999914</v>
      </c>
      <c r="C146" s="919">
        <v>0</v>
      </c>
      <c r="D146" s="919">
        <v>864765548</v>
      </c>
      <c r="E146" s="919">
        <v>836885551</v>
      </c>
      <c r="F146" s="919"/>
      <c r="G146" s="919"/>
      <c r="H146" s="920">
        <f t="shared" si="21"/>
        <v>46839931.339999914</v>
      </c>
      <c r="I146" s="919">
        <f t="shared" si="8"/>
        <v>0</v>
      </c>
      <c r="J146" s="892"/>
      <c r="K146" s="890"/>
      <c r="L146" s="890"/>
      <c r="M146" s="909"/>
    </row>
    <row r="147" spans="1:14" ht="15.75" customHeight="1">
      <c r="A147" s="891"/>
      <c r="B147" s="919"/>
      <c r="C147" s="919"/>
      <c r="D147" s="919"/>
      <c r="E147" s="919"/>
      <c r="F147" s="919"/>
      <c r="G147" s="919"/>
      <c r="H147" s="919">
        <f t="shared" si="21"/>
        <v>0</v>
      </c>
      <c r="I147" s="919">
        <f t="shared" si="8"/>
        <v>0</v>
      </c>
      <c r="J147" s="892"/>
      <c r="K147" s="890"/>
      <c r="L147" s="890"/>
      <c r="M147" s="909"/>
    </row>
    <row r="148" spans="1:14" ht="15.75" customHeight="1">
      <c r="A148" s="903" t="s">
        <v>249</v>
      </c>
      <c r="B148" s="919"/>
      <c r="C148" s="919"/>
      <c r="D148" s="919"/>
      <c r="E148" s="919"/>
      <c r="F148" s="919"/>
      <c r="G148" s="919"/>
      <c r="H148" s="919">
        <f t="shared" si="21"/>
        <v>0</v>
      </c>
      <c r="I148" s="919">
        <f t="shared" si="8"/>
        <v>0</v>
      </c>
      <c r="J148" s="892"/>
      <c r="K148" s="890"/>
      <c r="L148" s="890"/>
      <c r="M148" s="909"/>
    </row>
    <row r="149" spans="1:14" ht="15.75" customHeight="1">
      <c r="A149" s="893" t="s">
        <v>656</v>
      </c>
      <c r="B149" s="919"/>
      <c r="C149" s="919"/>
      <c r="D149" s="919"/>
      <c r="E149" s="919">
        <v>2744602</v>
      </c>
      <c r="F149" s="919"/>
      <c r="G149" s="919"/>
      <c r="H149" s="919">
        <f t="shared" si="21"/>
        <v>0</v>
      </c>
      <c r="I149" s="920">
        <f t="shared" si="8"/>
        <v>2744602</v>
      </c>
      <c r="J149" s="892"/>
      <c r="K149" s="890"/>
      <c r="L149" s="890"/>
      <c r="M149" s="909"/>
    </row>
    <row r="150" spans="1:14" ht="15.75" customHeight="1">
      <c r="A150" s="893" t="s">
        <v>657</v>
      </c>
      <c r="B150" s="919"/>
      <c r="C150" s="919"/>
      <c r="D150" s="919">
        <v>51060</v>
      </c>
      <c r="E150" s="919">
        <v>51060</v>
      </c>
      <c r="F150" s="919"/>
      <c r="G150" s="919"/>
      <c r="H150" s="919">
        <f t="shared" ref="H150" si="26">IF(B150+D150+F150-C150-E150-G150&lt;0,0,B150+D150+F150-C150-E150-G150)</f>
        <v>0</v>
      </c>
      <c r="I150" s="919">
        <f t="shared" ref="I150" si="27">IF(C150+E150+G150-B150-D150-F150&lt;0,0,C150+E150+G150-B150-D150-F150)</f>
        <v>0</v>
      </c>
      <c r="J150" s="892"/>
      <c r="K150" s="890"/>
      <c r="L150" s="890"/>
      <c r="M150" s="909"/>
    </row>
    <row r="151" spans="1:14" ht="15.75" customHeight="1">
      <c r="A151" s="893"/>
      <c r="B151" s="919"/>
      <c r="C151" s="919"/>
      <c r="D151" s="919"/>
      <c r="E151" s="919"/>
      <c r="F151" s="919"/>
      <c r="G151" s="919"/>
      <c r="H151" s="919"/>
      <c r="I151" s="919"/>
      <c r="J151" s="892"/>
      <c r="K151" s="890"/>
      <c r="L151" s="890"/>
      <c r="M151" s="909"/>
    </row>
    <row r="152" spans="1:14" ht="15.75" customHeight="1">
      <c r="A152" s="893" t="s">
        <v>250</v>
      </c>
      <c r="B152" s="919"/>
      <c r="C152" s="919"/>
      <c r="D152" s="919"/>
      <c r="E152" s="919">
        <v>616987</v>
      </c>
      <c r="F152" s="919"/>
      <c r="G152" s="919"/>
      <c r="H152" s="919">
        <f t="shared" si="21"/>
        <v>0</v>
      </c>
      <c r="I152" s="920">
        <f t="shared" si="8"/>
        <v>616987</v>
      </c>
      <c r="J152" s="892"/>
      <c r="K152" s="890"/>
      <c r="L152" s="890"/>
      <c r="M152" s="909"/>
    </row>
    <row r="153" spans="1:14" ht="15.75" customHeight="1">
      <c r="A153" s="893" t="s">
        <v>250</v>
      </c>
      <c r="B153" s="919"/>
      <c r="C153" s="919"/>
      <c r="D153" s="919">
        <v>616987</v>
      </c>
      <c r="E153" s="919">
        <v>616987</v>
      </c>
      <c r="F153" s="919"/>
      <c r="G153" s="919"/>
      <c r="H153" s="919"/>
      <c r="I153" s="919"/>
      <c r="J153" s="892"/>
      <c r="K153" s="890"/>
      <c r="L153" s="890"/>
      <c r="M153" s="909"/>
    </row>
    <row r="154" spans="1:14" ht="15.75" customHeight="1">
      <c r="A154" s="893" t="s">
        <v>653</v>
      </c>
      <c r="B154" s="919"/>
      <c r="C154" s="919"/>
      <c r="D154" s="919">
        <v>1573466</v>
      </c>
      <c r="E154" s="919">
        <v>1573466</v>
      </c>
      <c r="F154" s="919"/>
      <c r="G154" s="919"/>
      <c r="H154" s="919">
        <f t="shared" si="21"/>
        <v>0</v>
      </c>
      <c r="I154" s="919">
        <f t="shared" si="8"/>
        <v>0</v>
      </c>
      <c r="J154" s="892"/>
      <c r="K154" s="890"/>
      <c r="L154" s="890"/>
      <c r="M154" s="909"/>
    </row>
    <row r="155" spans="1:14" ht="15.75" customHeight="1">
      <c r="A155" s="893" t="s">
        <v>654</v>
      </c>
      <c r="B155" s="919"/>
      <c r="C155" s="919"/>
      <c r="D155" s="919">
        <v>1272583</v>
      </c>
      <c r="E155" s="919">
        <v>1272583</v>
      </c>
      <c r="F155" s="919"/>
      <c r="G155" s="919"/>
      <c r="H155" s="919">
        <f t="shared" ref="H155" si="28">IF(B155+D155+F155-C155-E155-G155&lt;0,0,B155+D155+F155-C155-E155-G155)</f>
        <v>0</v>
      </c>
      <c r="I155" s="919">
        <f t="shared" ref="I155" si="29">IF(C155+E155+G155-B155-D155-F155&lt;0,0,C155+E155+G155-B155-D155-F155)</f>
        <v>0</v>
      </c>
      <c r="J155" s="892"/>
      <c r="K155" s="890"/>
      <c r="L155" s="890"/>
      <c r="M155" s="909"/>
    </row>
    <row r="156" spans="1:14" ht="15.75" customHeight="1">
      <c r="A156" s="893" t="s">
        <v>251</v>
      </c>
      <c r="B156" s="919"/>
      <c r="C156" s="919"/>
      <c r="D156" s="919"/>
      <c r="E156" s="919">
        <v>1259923</v>
      </c>
      <c r="F156" s="919"/>
      <c r="G156" s="919"/>
      <c r="H156" s="919">
        <f t="shared" si="21"/>
        <v>0</v>
      </c>
      <c r="I156" s="920">
        <f t="shared" si="8"/>
        <v>1259923</v>
      </c>
      <c r="J156" s="892"/>
      <c r="K156" s="890"/>
      <c r="L156" s="890"/>
      <c r="M156" s="909"/>
    </row>
    <row r="157" spans="1:14" ht="15.75" customHeight="1">
      <c r="A157" s="919" t="s">
        <v>655</v>
      </c>
      <c r="B157" s="919"/>
      <c r="C157" s="919"/>
      <c r="D157" s="919">
        <v>6735</v>
      </c>
      <c r="E157" s="920">
        <v>6735</v>
      </c>
      <c r="F157" s="919"/>
      <c r="G157" s="919"/>
      <c r="H157" s="919">
        <f t="shared" ref="H157" si="30">IF(B157+D157+F157-C157-E157-G157&lt;0,0,B157+D157+F157-C157-E157-G157)</f>
        <v>0</v>
      </c>
      <c r="I157" s="919">
        <f t="shared" ref="I157" si="31">IF(C157+E157+G157-B157-D157-F157&lt;0,0,C157+E157+G157-B157-D157-F157)</f>
        <v>0</v>
      </c>
      <c r="J157" s="897"/>
      <c r="K157" s="897"/>
      <c r="L157" s="897"/>
      <c r="M157" s="897"/>
    </row>
    <row r="158" spans="1:14" ht="15.75" customHeight="1">
      <c r="A158" s="919" t="s">
        <v>658</v>
      </c>
      <c r="B158" s="919"/>
      <c r="C158" s="919"/>
      <c r="D158" s="919"/>
      <c r="E158" s="919">
        <v>2852784</v>
      </c>
      <c r="F158" s="919"/>
      <c r="G158" s="919"/>
      <c r="H158" s="919">
        <f t="shared" ref="H158:H159" si="32">IF(B158+D158+F158-C158-E158-G158&lt;0,0,B158+D158+F158-C158-E158-G158)</f>
        <v>0</v>
      </c>
      <c r="I158" s="920">
        <f t="shared" ref="I158:I159" si="33">IF(C158+E158+G158-B158-D158-F158&lt;0,0,C158+E158+G158-B158-D158-F158)</f>
        <v>2852784</v>
      </c>
      <c r="J158" s="897"/>
      <c r="K158" s="897"/>
      <c r="L158" s="897"/>
      <c r="M158" s="897"/>
    </row>
    <row r="159" spans="1:14" s="911" customFormat="1" ht="15.75" customHeight="1">
      <c r="A159" s="925"/>
      <c r="B159" s="919"/>
      <c r="C159" s="919"/>
      <c r="D159" s="919"/>
      <c r="E159" s="919"/>
      <c r="F159" s="919"/>
      <c r="G159" s="919"/>
      <c r="H159" s="919">
        <f t="shared" si="32"/>
        <v>0</v>
      </c>
      <c r="I159" s="919">
        <f t="shared" si="33"/>
        <v>0</v>
      </c>
      <c r="J159" s="897"/>
      <c r="K159" s="897"/>
      <c r="L159" s="897"/>
      <c r="M159" s="897"/>
      <c r="N159" s="897"/>
    </row>
    <row r="160" spans="1:14" ht="15.75" customHeight="1">
      <c r="A160" s="893" t="s">
        <v>659</v>
      </c>
      <c r="B160" s="919"/>
      <c r="C160" s="919"/>
      <c r="D160" s="919">
        <v>132128</v>
      </c>
      <c r="E160" s="919">
        <v>132128</v>
      </c>
      <c r="F160" s="919"/>
      <c r="G160" s="919">
        <f>'Adj entries'!D16</f>
        <v>1121176</v>
      </c>
      <c r="H160" s="919">
        <f t="shared" ref="H160" si="34">IF(B160+D160+F160-C160-E160-G160&lt;0,0,B160+D160+F160-C160-E160-G160)</f>
        <v>0</v>
      </c>
      <c r="I160" s="919">
        <f t="shared" ref="I160" si="35">IF(C160+E160+G160-B160-D160-F160&lt;0,0,C160+E160+G160-B160-D160-F160)</f>
        <v>1121176</v>
      </c>
      <c r="J160" s="892"/>
      <c r="K160" s="890"/>
      <c r="L160" s="890"/>
      <c r="M160" s="909"/>
    </row>
    <row r="161" spans="1:15" ht="15.75" customHeight="1">
      <c r="A161" s="893"/>
      <c r="B161" s="919"/>
      <c r="C161" s="919"/>
      <c r="D161" s="919"/>
      <c r="E161" s="919"/>
      <c r="F161" s="919"/>
      <c r="G161" s="919"/>
      <c r="H161" s="919"/>
      <c r="I161" s="919"/>
      <c r="J161" s="892"/>
      <c r="K161" s="890"/>
      <c r="L161" s="890"/>
      <c r="M161" s="909"/>
    </row>
    <row r="162" spans="1:15" ht="15.75" customHeight="1">
      <c r="A162" s="893" t="s">
        <v>660</v>
      </c>
      <c r="B162" s="919"/>
      <c r="C162" s="919"/>
      <c r="D162" s="919">
        <v>369261</v>
      </c>
      <c r="E162" s="919">
        <v>369261</v>
      </c>
      <c r="F162" s="919"/>
      <c r="G162" s="919"/>
      <c r="H162" s="919">
        <f>IF(B162+D162+F162-C162-E162-G162&lt;0,0,B162+D162+F162-C162-E162-G162)</f>
        <v>0</v>
      </c>
      <c r="I162" s="919">
        <f>IF(C162+E162+G162-B162-D162-F162&lt;0,0,C162+E162+G162-B162-D162-F162)</f>
        <v>0</v>
      </c>
      <c r="J162" s="892"/>
      <c r="K162" s="890"/>
      <c r="L162" s="890"/>
      <c r="M162" s="909"/>
    </row>
    <row r="163" spans="1:15" ht="15.75" customHeight="1">
      <c r="A163" s="893" t="s">
        <v>419</v>
      </c>
      <c r="B163" s="919"/>
      <c r="C163" s="919"/>
      <c r="D163" s="919">
        <v>2173559</v>
      </c>
      <c r="E163" s="919">
        <v>2097125</v>
      </c>
      <c r="F163" s="919"/>
      <c r="G163" s="919"/>
      <c r="H163" s="920">
        <f>IF(B163+D163+F163-C163-E163-G163&lt;0,0,B163+D163+F163-C163-E163-G163)</f>
        <v>76434</v>
      </c>
      <c r="I163" s="919">
        <f t="shared" si="8"/>
        <v>0</v>
      </c>
      <c r="J163" s="892"/>
      <c r="K163" s="890"/>
      <c r="L163" s="890"/>
      <c r="M163" s="909"/>
    </row>
    <row r="164" spans="1:15" ht="15.75" customHeight="1">
      <c r="A164" s="893" t="s">
        <v>420</v>
      </c>
      <c r="B164" s="919"/>
      <c r="C164" s="919"/>
      <c r="D164" s="919">
        <v>1534200</v>
      </c>
      <c r="E164" s="919"/>
      <c r="F164" s="919"/>
      <c r="G164" s="919"/>
      <c r="H164" s="920">
        <f>IF(B164+D164+F164-C164-E164-G164&lt;0,0,B164+D164+F164-C164-E164-G164)</f>
        <v>1534200</v>
      </c>
      <c r="I164" s="919">
        <f t="shared" si="8"/>
        <v>0</v>
      </c>
      <c r="J164" s="892"/>
      <c r="K164" s="890"/>
      <c r="L164" s="890"/>
      <c r="M164" s="909"/>
    </row>
    <row r="165" spans="1:15" ht="15.75" customHeight="1">
      <c r="A165" s="893" t="s">
        <v>335</v>
      </c>
      <c r="B165" s="919"/>
      <c r="C165" s="919"/>
      <c r="D165" s="919">
        <v>100000</v>
      </c>
      <c r="E165" s="919"/>
      <c r="F165" s="919"/>
      <c r="G165" s="919"/>
      <c r="H165" s="920">
        <f t="shared" ref="H165" si="36">IF(B165+D165+F165-C165-E165-G165&lt;0,0,B165+D165+F165-C165-E165-G165)</f>
        <v>100000</v>
      </c>
      <c r="I165" s="919">
        <f t="shared" ref="I165" si="37">IF(C165+E165+G165-B165-D165-F165&lt;0,0,C165+E165+G165-B165-D165-F165)</f>
        <v>0</v>
      </c>
      <c r="J165" s="892"/>
      <c r="K165" s="890"/>
      <c r="L165" s="890"/>
      <c r="M165" s="909"/>
    </row>
    <row r="166" spans="1:15" ht="15.75" customHeight="1">
      <c r="A166" s="893" t="s">
        <v>421</v>
      </c>
      <c r="B166" s="919"/>
      <c r="C166" s="919"/>
      <c r="D166" s="919">
        <v>1200000</v>
      </c>
      <c r="E166" s="919"/>
      <c r="F166" s="919"/>
      <c r="G166" s="919"/>
      <c r="H166" s="920">
        <f>IF(B166+D166+F166-C166-E166-G166&lt;0,0,B166+D166+F166-C166-E166-G166)</f>
        <v>1200000</v>
      </c>
      <c r="I166" s="919">
        <f t="shared" si="8"/>
        <v>0</v>
      </c>
      <c r="J166" s="892"/>
      <c r="K166" s="890"/>
      <c r="L166" s="890"/>
      <c r="M166" s="909"/>
    </row>
    <row r="167" spans="1:15" ht="15.75" customHeight="1">
      <c r="A167" s="893" t="s">
        <v>422</v>
      </c>
      <c r="B167" s="919"/>
      <c r="C167" s="919"/>
      <c r="D167" s="919">
        <v>5931</v>
      </c>
      <c r="E167" s="919"/>
      <c r="F167" s="919"/>
      <c r="G167" s="919"/>
      <c r="H167" s="920">
        <f t="shared" ref="H167:H209" si="38">IF(B167+D167+F167-C167-E167-G167&lt;0,0,B167+D167+F167-C167-E167-G167)</f>
        <v>5931</v>
      </c>
      <c r="I167" s="919">
        <f t="shared" ref="I167:I209" si="39">IF(C167+E167+G167-B167-D167-F167&lt;0,0,C167+E167+G167-B167-D167-F167)</f>
        <v>0</v>
      </c>
      <c r="J167" s="892"/>
      <c r="K167" s="890"/>
      <c r="L167" s="890"/>
      <c r="M167" s="909"/>
    </row>
    <row r="168" spans="1:15" ht="15.75" customHeight="1">
      <c r="A168" s="893" t="s">
        <v>661</v>
      </c>
      <c r="B168" s="919"/>
      <c r="C168" s="919"/>
      <c r="D168" s="919">
        <v>1499561</v>
      </c>
      <c r="E168" s="919">
        <v>1499561</v>
      </c>
      <c r="F168" s="919"/>
      <c r="G168" s="919"/>
      <c r="H168" s="919">
        <f t="shared" ref="H168" si="40">IF(B168+D168+F168-C168-E168-G168&lt;0,0,B168+D168+F168-C168-E168-G168)</f>
        <v>0</v>
      </c>
      <c r="I168" s="919">
        <f t="shared" ref="I168" si="41">IF(C168+E168+G168-B168-D168-F168&lt;0,0,C168+E168+G168-B168-D168-F168)</f>
        <v>0</v>
      </c>
      <c r="J168" s="892"/>
      <c r="K168" s="890"/>
      <c r="L168" s="890"/>
      <c r="M168" s="909"/>
    </row>
    <row r="169" spans="1:15" ht="15.75" customHeight="1">
      <c r="A169" s="893" t="s">
        <v>423</v>
      </c>
      <c r="B169" s="919"/>
      <c r="C169" s="919"/>
      <c r="D169" s="919"/>
      <c r="E169" s="919"/>
      <c r="F169" s="919"/>
      <c r="G169" s="919"/>
      <c r="H169" s="920">
        <f t="shared" si="38"/>
        <v>0</v>
      </c>
      <c r="I169" s="919">
        <f t="shared" si="39"/>
        <v>0</v>
      </c>
      <c r="J169" s="892"/>
      <c r="K169" s="890"/>
      <c r="L169" s="890"/>
      <c r="M169" s="909"/>
    </row>
    <row r="170" spans="1:15" ht="15.75" customHeight="1">
      <c r="A170" s="893" t="s">
        <v>424</v>
      </c>
      <c r="B170" s="919"/>
      <c r="C170" s="919"/>
      <c r="D170" s="919">
        <v>773000</v>
      </c>
      <c r="E170" s="919"/>
      <c r="F170" s="919"/>
      <c r="G170" s="919"/>
      <c r="H170" s="920">
        <f t="shared" si="38"/>
        <v>773000</v>
      </c>
      <c r="I170" s="919">
        <f t="shared" si="39"/>
        <v>0</v>
      </c>
      <c r="J170" s="892"/>
      <c r="K170" s="890"/>
      <c r="L170" s="890"/>
      <c r="M170" s="909"/>
    </row>
    <row r="171" spans="1:15" ht="15.75" customHeight="1">
      <c r="A171" s="893" t="s">
        <v>662</v>
      </c>
      <c r="B171" s="919"/>
      <c r="C171" s="919"/>
      <c r="D171" s="919">
        <v>13850</v>
      </c>
      <c r="E171" s="919"/>
      <c r="F171" s="919"/>
      <c r="G171" s="919"/>
      <c r="H171" s="920">
        <f t="shared" si="38"/>
        <v>13850</v>
      </c>
      <c r="I171" s="919">
        <f t="shared" si="39"/>
        <v>0</v>
      </c>
      <c r="J171" s="892"/>
      <c r="K171" s="890"/>
      <c r="L171" s="890"/>
      <c r="M171" s="909"/>
    </row>
    <row r="172" spans="1:15" ht="15.75" customHeight="1">
      <c r="A172" s="893" t="s">
        <v>193</v>
      </c>
      <c r="B172" s="919"/>
      <c r="C172" s="919"/>
      <c r="D172" s="919">
        <v>101492</v>
      </c>
      <c r="E172" s="919"/>
      <c r="F172" s="919"/>
      <c r="G172" s="919">
        <f>F127</f>
        <v>2416</v>
      </c>
      <c r="H172" s="920">
        <f t="shared" si="38"/>
        <v>99076</v>
      </c>
      <c r="I172" s="919">
        <f t="shared" si="39"/>
        <v>0</v>
      </c>
      <c r="J172" s="892"/>
      <c r="K172" s="890"/>
      <c r="L172" s="890"/>
      <c r="M172" s="909"/>
    </row>
    <row r="173" spans="1:15" ht="15.75" customHeight="1">
      <c r="A173" s="893" t="s">
        <v>663</v>
      </c>
      <c r="B173" s="919"/>
      <c r="C173" s="919"/>
      <c r="D173" s="919">
        <v>3112</v>
      </c>
      <c r="E173" s="919"/>
      <c r="F173" s="919"/>
      <c r="G173" s="919"/>
      <c r="H173" s="920">
        <f t="shared" si="38"/>
        <v>3112</v>
      </c>
      <c r="I173" s="919">
        <f t="shared" si="39"/>
        <v>0</v>
      </c>
      <c r="J173" s="892"/>
      <c r="K173" s="890"/>
      <c r="L173" s="890"/>
      <c r="M173" s="909"/>
    </row>
    <row r="174" spans="1:15" ht="15.75" customHeight="1">
      <c r="A174" s="893" t="s">
        <v>194</v>
      </c>
      <c r="B174" s="919"/>
      <c r="C174" s="919"/>
      <c r="D174" s="919">
        <v>23794</v>
      </c>
      <c r="E174" s="919"/>
      <c r="F174" s="919"/>
      <c r="G174" s="919"/>
      <c r="H174" s="920">
        <f t="shared" si="38"/>
        <v>23794</v>
      </c>
      <c r="I174" s="919">
        <f t="shared" si="39"/>
        <v>0</v>
      </c>
      <c r="J174" s="892"/>
      <c r="K174" s="890"/>
      <c r="L174" s="890"/>
      <c r="M174" s="909"/>
      <c r="O174" s="914"/>
    </row>
    <row r="175" spans="1:15" ht="15.75" customHeight="1">
      <c r="A175" s="893" t="s">
        <v>425</v>
      </c>
      <c r="B175" s="919"/>
      <c r="C175" s="919"/>
      <c r="D175" s="919"/>
      <c r="E175" s="919"/>
      <c r="F175" s="919"/>
      <c r="G175" s="919"/>
      <c r="H175" s="920">
        <f t="shared" si="38"/>
        <v>0</v>
      </c>
      <c r="I175" s="919">
        <f t="shared" si="39"/>
        <v>0</v>
      </c>
      <c r="J175" s="892"/>
      <c r="K175" s="890"/>
      <c r="L175" s="890"/>
      <c r="M175" s="909"/>
    </row>
    <row r="176" spans="1:15" ht="15.75" customHeight="1">
      <c r="A176" s="893" t="s">
        <v>198</v>
      </c>
      <c r="B176" s="919"/>
      <c r="C176" s="919"/>
      <c r="D176" s="919">
        <v>160323</v>
      </c>
      <c r="E176" s="919"/>
      <c r="F176" s="919"/>
      <c r="G176" s="919"/>
      <c r="H176" s="920">
        <f t="shared" si="38"/>
        <v>160323</v>
      </c>
      <c r="I176" s="919">
        <f t="shared" si="39"/>
        <v>0</v>
      </c>
      <c r="J176" s="892"/>
      <c r="K176" s="890"/>
      <c r="L176" s="890"/>
      <c r="M176" s="909"/>
    </row>
    <row r="177" spans="1:13" ht="15.75" customHeight="1">
      <c r="A177" s="893" t="s">
        <v>195</v>
      </c>
      <c r="B177" s="919"/>
      <c r="C177" s="919"/>
      <c r="D177" s="919">
        <v>2048</v>
      </c>
      <c r="E177" s="919"/>
      <c r="F177" s="919"/>
      <c r="G177" s="919"/>
      <c r="H177" s="920">
        <f t="shared" si="38"/>
        <v>2048</v>
      </c>
      <c r="I177" s="919">
        <f t="shared" si="39"/>
        <v>0</v>
      </c>
      <c r="J177" s="892"/>
      <c r="K177" s="890"/>
      <c r="L177" s="890"/>
      <c r="M177" s="909"/>
    </row>
    <row r="178" spans="1:13" ht="15.75" customHeight="1">
      <c r="A178" s="893" t="s">
        <v>197</v>
      </c>
      <c r="B178" s="919"/>
      <c r="C178" s="919"/>
      <c r="D178" s="919">
        <v>10300</v>
      </c>
      <c r="E178" s="919"/>
      <c r="F178" s="919"/>
      <c r="G178" s="919"/>
      <c r="H178" s="920">
        <f t="shared" si="38"/>
        <v>10300</v>
      </c>
      <c r="I178" s="919">
        <f t="shared" si="39"/>
        <v>0</v>
      </c>
      <c r="J178" s="892"/>
      <c r="K178" s="890"/>
      <c r="L178" s="890"/>
      <c r="M178" s="909"/>
    </row>
    <row r="179" spans="1:13" ht="15.75" customHeight="1">
      <c r="A179" s="893" t="s">
        <v>199</v>
      </c>
      <c r="B179" s="919"/>
      <c r="C179" s="919"/>
      <c r="D179" s="919">
        <v>57755</v>
      </c>
      <c r="E179" s="919"/>
      <c r="F179" s="919"/>
      <c r="G179" s="919"/>
      <c r="H179" s="920">
        <f t="shared" si="38"/>
        <v>57755</v>
      </c>
      <c r="I179" s="919">
        <f t="shared" si="39"/>
        <v>0</v>
      </c>
      <c r="J179" s="892"/>
      <c r="K179" s="890"/>
      <c r="L179" s="890"/>
      <c r="M179" s="909"/>
    </row>
    <row r="180" spans="1:13" ht="15.75" customHeight="1">
      <c r="A180" s="893" t="s">
        <v>200</v>
      </c>
      <c r="B180" s="919"/>
      <c r="C180" s="919"/>
      <c r="D180" s="919">
        <f>629250-100000</f>
        <v>529250</v>
      </c>
      <c r="E180" s="919"/>
      <c r="F180" s="919"/>
      <c r="G180" s="919"/>
      <c r="H180" s="920">
        <f t="shared" si="38"/>
        <v>529250</v>
      </c>
      <c r="I180" s="919">
        <f t="shared" si="39"/>
        <v>0</v>
      </c>
      <c r="J180" s="892"/>
      <c r="K180" s="890"/>
      <c r="L180" s="890"/>
      <c r="M180" s="909"/>
    </row>
    <row r="181" spans="1:13" ht="15.75" customHeight="1">
      <c r="A181" s="893" t="s">
        <v>196</v>
      </c>
      <c r="B181" s="919"/>
      <c r="C181" s="919"/>
      <c r="D181" s="919">
        <v>20000</v>
      </c>
      <c r="E181" s="919"/>
      <c r="F181" s="919"/>
      <c r="G181" s="919"/>
      <c r="H181" s="920">
        <f>IF(B181+D181+F181-C181-E181-G181&lt;0,0,B181+D181+F181-C181-E181-G181)</f>
        <v>20000</v>
      </c>
      <c r="I181" s="919">
        <f>IF(C181+E181+G181-B181-D181-F181&lt;0,0,C181+E181+G181-B181-D181-F181)</f>
        <v>0</v>
      </c>
      <c r="J181" s="892"/>
      <c r="K181" s="890"/>
      <c r="L181" s="890"/>
      <c r="M181" s="909"/>
    </row>
    <row r="182" spans="1:13" ht="15.75" customHeight="1">
      <c r="A182" s="893" t="s">
        <v>201</v>
      </c>
      <c r="B182" s="919"/>
      <c r="C182" s="919"/>
      <c r="D182" s="919">
        <v>415324</v>
      </c>
      <c r="E182" s="919"/>
      <c r="F182" s="919"/>
      <c r="G182" s="919"/>
      <c r="H182" s="920">
        <f t="shared" si="38"/>
        <v>415324</v>
      </c>
      <c r="I182" s="919">
        <f t="shared" si="39"/>
        <v>0</v>
      </c>
      <c r="J182" s="892"/>
      <c r="K182" s="890"/>
      <c r="L182" s="890"/>
      <c r="M182" s="909"/>
    </row>
    <row r="183" spans="1:13" ht="15.75" customHeight="1">
      <c r="A183" s="893" t="s">
        <v>628</v>
      </c>
      <c r="B183" s="919"/>
      <c r="C183" s="919"/>
      <c r="D183" s="919">
        <v>49895</v>
      </c>
      <c r="E183" s="919"/>
      <c r="F183" s="919"/>
      <c r="G183" s="919"/>
      <c r="H183" s="920">
        <f t="shared" si="38"/>
        <v>49895</v>
      </c>
      <c r="I183" s="919">
        <f t="shared" si="39"/>
        <v>0</v>
      </c>
      <c r="J183" s="892"/>
      <c r="K183" s="890"/>
      <c r="L183" s="890"/>
      <c r="M183" s="909"/>
    </row>
    <row r="184" spans="1:13" ht="15.75" customHeight="1">
      <c r="A184" s="893" t="s">
        <v>629</v>
      </c>
      <c r="B184" s="919"/>
      <c r="C184" s="919"/>
      <c r="D184" s="919">
        <v>26985</v>
      </c>
      <c r="E184" s="919"/>
      <c r="F184" s="919">
        <f>G50</f>
        <v>85546</v>
      </c>
      <c r="G184" s="919"/>
      <c r="H184" s="920">
        <f t="shared" si="38"/>
        <v>112531</v>
      </c>
      <c r="I184" s="919">
        <f t="shared" si="39"/>
        <v>0</v>
      </c>
      <c r="J184" s="892"/>
      <c r="K184" s="890"/>
      <c r="L184" s="890"/>
      <c r="M184" s="909"/>
    </row>
    <row r="185" spans="1:13" ht="15.75" customHeight="1">
      <c r="A185" s="893" t="s">
        <v>202</v>
      </c>
      <c r="B185" s="919"/>
      <c r="C185" s="919"/>
      <c r="D185" s="919">
        <v>78848</v>
      </c>
      <c r="E185" s="919"/>
      <c r="F185" s="919"/>
      <c r="G185" s="919"/>
      <c r="H185" s="920">
        <f t="shared" si="38"/>
        <v>78848</v>
      </c>
      <c r="I185" s="919">
        <f t="shared" si="39"/>
        <v>0</v>
      </c>
      <c r="J185" s="892"/>
      <c r="K185" s="890"/>
      <c r="L185" s="890"/>
      <c r="M185" s="909"/>
    </row>
    <row r="186" spans="1:13" ht="15.75" customHeight="1">
      <c r="A186" s="893" t="s">
        <v>661</v>
      </c>
      <c r="B186" s="919"/>
      <c r="C186" s="919"/>
      <c r="D186" s="919">
        <v>77340</v>
      </c>
      <c r="E186" s="919">
        <v>77340</v>
      </c>
      <c r="F186" s="919"/>
      <c r="G186" s="919"/>
      <c r="H186" s="919">
        <f t="shared" ref="H186" si="42">IF(B186+D186+F186-C186-E186-G186&lt;0,0,B186+D186+F186-C186-E186-G186)</f>
        <v>0</v>
      </c>
      <c r="I186" s="919">
        <f t="shared" ref="I186" si="43">IF(C186+E186+G186-B186-D186-F186&lt;0,0,C186+E186+G186-B186-D186-F186)</f>
        <v>0</v>
      </c>
      <c r="J186" s="892"/>
      <c r="K186" s="890"/>
      <c r="L186" s="890"/>
      <c r="M186" s="909"/>
    </row>
    <row r="187" spans="1:13" ht="15.75" customHeight="1">
      <c r="A187" s="893" t="s">
        <v>203</v>
      </c>
      <c r="B187" s="919"/>
      <c r="C187" s="919"/>
      <c r="D187" s="919"/>
      <c r="E187" s="919"/>
      <c r="F187" s="919"/>
      <c r="G187" s="919"/>
      <c r="H187" s="920">
        <f t="shared" si="38"/>
        <v>0</v>
      </c>
      <c r="I187" s="919">
        <f t="shared" si="39"/>
        <v>0</v>
      </c>
      <c r="J187" s="892"/>
      <c r="K187" s="890"/>
      <c r="L187" s="890"/>
      <c r="M187" s="909"/>
    </row>
    <row r="188" spans="1:13" ht="15.75" customHeight="1">
      <c r="A188" s="893" t="s">
        <v>204</v>
      </c>
      <c r="B188" s="919"/>
      <c r="C188" s="919"/>
      <c r="D188" s="919">
        <v>11500</v>
      </c>
      <c r="E188" s="919"/>
      <c r="F188" s="919"/>
      <c r="G188" s="919"/>
      <c r="H188" s="920">
        <f t="shared" si="38"/>
        <v>11500</v>
      </c>
      <c r="I188" s="919">
        <f t="shared" si="39"/>
        <v>0</v>
      </c>
      <c r="J188" s="892"/>
      <c r="K188" s="890"/>
      <c r="L188" s="890"/>
      <c r="M188" s="909"/>
    </row>
    <row r="189" spans="1:13" ht="15.75" customHeight="1">
      <c r="A189" s="893" t="s">
        <v>667</v>
      </c>
      <c r="B189" s="919"/>
      <c r="C189" s="919"/>
      <c r="D189" s="919">
        <v>5000</v>
      </c>
      <c r="E189" s="919"/>
      <c r="F189" s="919"/>
      <c r="G189" s="919"/>
      <c r="H189" s="920">
        <f t="shared" si="38"/>
        <v>5000</v>
      </c>
      <c r="I189" s="919">
        <f t="shared" si="39"/>
        <v>0</v>
      </c>
      <c r="J189" s="892"/>
      <c r="K189" s="890"/>
      <c r="L189" s="890"/>
      <c r="M189" s="909"/>
    </row>
    <row r="190" spans="1:13" ht="15.75" customHeight="1">
      <c r="A190" s="893" t="s">
        <v>669</v>
      </c>
      <c r="B190" s="919"/>
      <c r="C190" s="919"/>
      <c r="D190" s="919">
        <v>13031</v>
      </c>
      <c r="E190" s="919"/>
      <c r="F190" s="919"/>
      <c r="G190" s="919"/>
      <c r="H190" s="920">
        <f t="shared" si="38"/>
        <v>13031</v>
      </c>
      <c r="I190" s="919">
        <f t="shared" si="39"/>
        <v>0</v>
      </c>
      <c r="J190" s="892"/>
      <c r="K190" s="890"/>
      <c r="L190" s="890"/>
      <c r="M190" s="909"/>
    </row>
    <row r="191" spans="1:13" ht="15.75" customHeight="1">
      <c r="A191" s="893" t="s">
        <v>670</v>
      </c>
      <c r="B191" s="919"/>
      <c r="C191" s="919"/>
      <c r="D191" s="919">
        <v>102588</v>
      </c>
      <c r="E191" s="919"/>
      <c r="F191" s="919"/>
      <c r="G191" s="919"/>
      <c r="H191" s="920">
        <f t="shared" si="38"/>
        <v>102588</v>
      </c>
      <c r="I191" s="919">
        <f t="shared" si="39"/>
        <v>0</v>
      </c>
      <c r="J191" s="892"/>
      <c r="K191" s="890"/>
      <c r="L191" s="890"/>
      <c r="M191" s="909"/>
    </row>
    <row r="192" spans="1:13" ht="15.75" customHeight="1">
      <c r="A192" s="893" t="s">
        <v>205</v>
      </c>
      <c r="B192" s="919"/>
      <c r="C192" s="919"/>
      <c r="D192" s="919">
        <v>11055</v>
      </c>
      <c r="E192" s="919"/>
      <c r="F192" s="919"/>
      <c r="G192" s="919"/>
      <c r="H192" s="920">
        <f t="shared" si="38"/>
        <v>11055</v>
      </c>
      <c r="I192" s="919">
        <f t="shared" si="39"/>
        <v>0</v>
      </c>
      <c r="J192" s="892"/>
      <c r="K192" s="890"/>
      <c r="L192" s="890"/>
      <c r="M192" s="909"/>
    </row>
    <row r="193" spans="1:18" ht="15.75" customHeight="1">
      <c r="A193" s="893" t="s">
        <v>206</v>
      </c>
      <c r="B193" s="919"/>
      <c r="C193" s="919"/>
      <c r="D193" s="919">
        <v>65920</v>
      </c>
      <c r="E193" s="919"/>
      <c r="F193" s="919"/>
      <c r="G193" s="919"/>
      <c r="H193" s="920">
        <f t="shared" si="38"/>
        <v>65920</v>
      </c>
      <c r="I193" s="919">
        <f t="shared" si="39"/>
        <v>0</v>
      </c>
      <c r="J193" s="892"/>
      <c r="K193" s="890"/>
      <c r="L193" s="890"/>
      <c r="M193" s="909"/>
      <c r="O193" s="914"/>
    </row>
    <row r="194" spans="1:18" ht="15.75" customHeight="1">
      <c r="A194" s="893" t="s">
        <v>664</v>
      </c>
      <c r="B194" s="919"/>
      <c r="C194" s="919"/>
      <c r="D194" s="919"/>
      <c r="E194" s="919"/>
      <c r="F194" s="919"/>
      <c r="G194" s="919"/>
      <c r="H194" s="920">
        <f t="shared" si="38"/>
        <v>0</v>
      </c>
      <c r="I194" s="919">
        <f t="shared" si="39"/>
        <v>0</v>
      </c>
      <c r="J194" s="892"/>
      <c r="K194" s="890"/>
      <c r="L194" s="890"/>
      <c r="M194" s="909"/>
      <c r="R194" s="915"/>
    </row>
    <row r="195" spans="1:18" ht="15.75" customHeight="1">
      <c r="A195" s="893" t="s">
        <v>665</v>
      </c>
      <c r="B195" s="919"/>
      <c r="C195" s="919"/>
      <c r="D195" s="919">
        <v>10000</v>
      </c>
      <c r="E195" s="919"/>
      <c r="F195" s="919"/>
      <c r="G195" s="919"/>
      <c r="H195" s="920">
        <f t="shared" si="38"/>
        <v>10000</v>
      </c>
      <c r="I195" s="919">
        <f t="shared" si="39"/>
        <v>0</v>
      </c>
      <c r="J195" s="892"/>
      <c r="K195" s="890"/>
      <c r="L195" s="890"/>
      <c r="M195" s="909"/>
      <c r="P195" s="914"/>
    </row>
    <row r="196" spans="1:18" ht="15.75" customHeight="1">
      <c r="A196" s="893" t="s">
        <v>666</v>
      </c>
      <c r="B196" s="919"/>
      <c r="C196" s="919"/>
      <c r="D196" s="919"/>
      <c r="E196" s="919"/>
      <c r="F196" s="919"/>
      <c r="G196" s="919"/>
      <c r="H196" s="920">
        <f t="shared" si="38"/>
        <v>0</v>
      </c>
      <c r="I196" s="919">
        <f t="shared" si="39"/>
        <v>0</v>
      </c>
      <c r="J196" s="892"/>
      <c r="K196" s="890"/>
      <c r="L196" s="890"/>
      <c r="M196" s="909"/>
      <c r="P196" s="914"/>
    </row>
    <row r="197" spans="1:18" ht="15.75" customHeight="1">
      <c r="A197" s="893" t="s">
        <v>426</v>
      </c>
      <c r="B197" s="919"/>
      <c r="C197" s="919"/>
      <c r="D197" s="919">
        <v>10700</v>
      </c>
      <c r="E197" s="919"/>
      <c r="F197" s="919"/>
      <c r="G197" s="919"/>
      <c r="H197" s="920">
        <f t="shared" si="38"/>
        <v>10700</v>
      </c>
      <c r="I197" s="919">
        <f t="shared" si="39"/>
        <v>0</v>
      </c>
      <c r="J197" s="892"/>
      <c r="K197" s="890"/>
      <c r="L197" s="890"/>
      <c r="M197" s="909"/>
      <c r="P197" s="914"/>
    </row>
    <row r="198" spans="1:18" ht="15.75" customHeight="1">
      <c r="A198" s="893" t="s">
        <v>673</v>
      </c>
      <c r="B198" s="919"/>
      <c r="C198" s="919"/>
      <c r="D198" s="919">
        <v>16000</v>
      </c>
      <c r="E198" s="919"/>
      <c r="F198" s="919"/>
      <c r="G198" s="919"/>
      <c r="H198" s="920">
        <f t="shared" ref="H198:H200" si="44">IF(B198+D198+F198-C198-E198-G198&lt;0,0,B198+D198+F198-C198-E198-G198)</f>
        <v>16000</v>
      </c>
      <c r="I198" s="919">
        <f t="shared" ref="I198:I200" si="45">IF(C198+E198+G198-B198-D198-F198&lt;0,0,C198+E198+G198-B198-D198-F198)</f>
        <v>0</v>
      </c>
      <c r="J198" s="892"/>
      <c r="K198" s="890"/>
      <c r="L198" s="890"/>
      <c r="M198" s="909"/>
      <c r="P198" s="914"/>
    </row>
    <row r="199" spans="1:18" ht="15.75" customHeight="1">
      <c r="A199" s="893" t="s">
        <v>675</v>
      </c>
      <c r="B199" s="919"/>
      <c r="C199" s="919"/>
      <c r="D199" s="919">
        <v>65000</v>
      </c>
      <c r="E199" s="919"/>
      <c r="F199" s="919"/>
      <c r="G199" s="919"/>
      <c r="H199" s="920">
        <f t="shared" si="44"/>
        <v>65000</v>
      </c>
      <c r="I199" s="919">
        <f t="shared" si="45"/>
        <v>0</v>
      </c>
      <c r="J199" s="892"/>
      <c r="K199" s="890"/>
      <c r="L199" s="890"/>
      <c r="M199" s="909"/>
      <c r="P199" s="914"/>
    </row>
    <row r="200" spans="1:18" ht="15.75" customHeight="1">
      <c r="A200" s="893" t="s">
        <v>677</v>
      </c>
      <c r="B200" s="919"/>
      <c r="C200" s="919"/>
      <c r="D200" s="919">
        <v>35000</v>
      </c>
      <c r="E200" s="919"/>
      <c r="F200" s="919"/>
      <c r="G200" s="919"/>
      <c r="H200" s="920">
        <f t="shared" si="44"/>
        <v>35000</v>
      </c>
      <c r="I200" s="919">
        <f t="shared" si="45"/>
        <v>0</v>
      </c>
      <c r="J200" s="892"/>
      <c r="K200" s="890"/>
      <c r="L200" s="890"/>
      <c r="M200" s="909"/>
      <c r="P200" s="914"/>
    </row>
    <row r="201" spans="1:18" ht="15.75" customHeight="1">
      <c r="A201" s="893" t="s">
        <v>679</v>
      </c>
      <c r="B201" s="919"/>
      <c r="C201" s="919"/>
      <c r="D201" s="919">
        <v>144300</v>
      </c>
      <c r="E201" s="919"/>
      <c r="F201" s="919"/>
      <c r="G201" s="919"/>
      <c r="H201" s="920">
        <f t="shared" si="38"/>
        <v>144300</v>
      </c>
      <c r="I201" s="919">
        <f t="shared" si="39"/>
        <v>0</v>
      </c>
      <c r="J201" s="892"/>
      <c r="K201" s="890"/>
      <c r="L201" s="890"/>
      <c r="M201" s="909"/>
      <c r="P201" s="914"/>
    </row>
    <row r="202" spans="1:18" ht="15.75" customHeight="1">
      <c r="A202" s="893" t="s">
        <v>427</v>
      </c>
      <c r="B202" s="919"/>
      <c r="C202" s="919"/>
      <c r="D202" s="919"/>
      <c r="E202" s="919"/>
      <c r="F202" s="919"/>
      <c r="G202" s="919"/>
      <c r="H202" s="920">
        <f t="shared" si="38"/>
        <v>0</v>
      </c>
      <c r="I202" s="919">
        <f t="shared" si="39"/>
        <v>0</v>
      </c>
      <c r="J202" s="892"/>
      <c r="K202" s="890"/>
      <c r="L202" s="890"/>
      <c r="M202" s="909"/>
      <c r="P202" s="914"/>
    </row>
    <row r="203" spans="1:18" ht="15.75" customHeight="1">
      <c r="A203" s="893" t="s">
        <v>428</v>
      </c>
      <c r="B203" s="919"/>
      <c r="C203" s="919"/>
      <c r="D203" s="919"/>
      <c r="E203" s="919"/>
      <c r="F203" s="919"/>
      <c r="G203" s="919"/>
      <c r="H203" s="920">
        <f t="shared" si="38"/>
        <v>0</v>
      </c>
      <c r="I203" s="919">
        <f t="shared" si="39"/>
        <v>0</v>
      </c>
      <c r="J203" s="892"/>
      <c r="K203" s="890"/>
      <c r="L203" s="890"/>
      <c r="M203" s="909"/>
      <c r="O203" s="914"/>
    </row>
    <row r="204" spans="1:18" ht="15.75" customHeight="1">
      <c r="A204" s="893" t="s">
        <v>52</v>
      </c>
      <c r="B204" s="919"/>
      <c r="C204" s="919"/>
      <c r="D204" s="919"/>
      <c r="E204" s="919"/>
      <c r="F204" s="919"/>
      <c r="G204" s="919"/>
      <c r="H204" s="919">
        <f t="shared" si="38"/>
        <v>0</v>
      </c>
      <c r="I204" s="919">
        <f t="shared" si="39"/>
        <v>0</v>
      </c>
      <c r="J204" s="892"/>
      <c r="K204" s="890"/>
      <c r="L204" s="890"/>
      <c r="M204" s="909"/>
      <c r="P204" s="914"/>
    </row>
    <row r="205" spans="1:18" ht="15.75" customHeight="1">
      <c r="A205" s="893" t="s">
        <v>626</v>
      </c>
      <c r="B205" s="919"/>
      <c r="C205" s="919"/>
      <c r="D205" s="919"/>
      <c r="E205" s="919"/>
      <c r="F205" s="919"/>
      <c r="G205" s="919"/>
      <c r="H205" s="919">
        <f t="shared" si="38"/>
        <v>0</v>
      </c>
      <c r="I205" s="919">
        <f t="shared" si="39"/>
        <v>0</v>
      </c>
      <c r="J205" s="892"/>
      <c r="K205" s="890"/>
      <c r="L205" s="890"/>
      <c r="M205" s="909"/>
      <c r="P205" s="914"/>
    </row>
    <row r="206" spans="1:18" ht="15.75" customHeight="1">
      <c r="A206" s="893" t="s">
        <v>207</v>
      </c>
      <c r="B206" s="919"/>
      <c r="C206" s="919"/>
      <c r="D206" s="919">
        <v>11086</v>
      </c>
      <c r="E206" s="919"/>
      <c r="F206" s="919"/>
      <c r="G206" s="919"/>
      <c r="H206" s="920">
        <f t="shared" si="38"/>
        <v>11086</v>
      </c>
      <c r="I206" s="919">
        <f t="shared" si="39"/>
        <v>0</v>
      </c>
      <c r="J206" s="892"/>
      <c r="K206" s="890"/>
      <c r="L206" s="890"/>
      <c r="M206" s="909"/>
    </row>
    <row r="207" spans="1:18" ht="15.75" customHeight="1">
      <c r="A207" s="893" t="s">
        <v>630</v>
      </c>
      <c r="B207" s="919"/>
      <c r="C207" s="919"/>
      <c r="D207" s="919">
        <v>48204</v>
      </c>
      <c r="E207" s="919"/>
      <c r="F207" s="919"/>
      <c r="G207" s="919"/>
      <c r="H207" s="920">
        <f t="shared" si="38"/>
        <v>48204</v>
      </c>
      <c r="I207" s="919">
        <f t="shared" si="39"/>
        <v>0</v>
      </c>
      <c r="J207" s="892"/>
      <c r="K207" s="890"/>
      <c r="L207" s="890"/>
      <c r="M207" s="909"/>
      <c r="Q207" s="916"/>
    </row>
    <row r="208" spans="1:18" ht="15.75" customHeight="1">
      <c r="A208" s="893"/>
      <c r="B208" s="919"/>
      <c r="C208" s="919"/>
      <c r="D208" s="919"/>
      <c r="E208" s="919"/>
      <c r="F208" s="919"/>
      <c r="G208" s="919"/>
      <c r="H208" s="919">
        <f t="shared" si="38"/>
        <v>0</v>
      </c>
      <c r="I208" s="919">
        <f t="shared" si="39"/>
        <v>0</v>
      </c>
      <c r="J208" s="892"/>
      <c r="K208" s="890"/>
      <c r="L208" s="890"/>
      <c r="M208" s="909"/>
    </row>
    <row r="209" spans="1:15" ht="15.75" customHeight="1" thickBot="1">
      <c r="A209" s="893"/>
      <c r="B209" s="919">
        <v>0</v>
      </c>
      <c r="C209" s="919">
        <v>0</v>
      </c>
      <c r="D209" s="921"/>
      <c r="E209" s="921"/>
      <c r="F209" s="921"/>
      <c r="G209" s="921"/>
      <c r="H209" s="919">
        <f t="shared" si="38"/>
        <v>0</v>
      </c>
      <c r="I209" s="919">
        <f t="shared" si="39"/>
        <v>0</v>
      </c>
      <c r="J209" s="904"/>
      <c r="K209" s="905"/>
      <c r="L209" s="905"/>
      <c r="M209" s="905"/>
      <c r="N209" s="906"/>
      <c r="O209" s="914"/>
    </row>
    <row r="210" spans="1:15" ht="15.75" customHeight="1">
      <c r="B210" s="923">
        <f t="shared" ref="B210:I210" si="46">ROUND(SUM(B6:B209),0)</f>
        <v>87611368</v>
      </c>
      <c r="C210" s="923">
        <f t="shared" si="46"/>
        <v>87611368</v>
      </c>
      <c r="D210" s="923">
        <f t="shared" si="46"/>
        <v>9070370207</v>
      </c>
      <c r="E210" s="923">
        <f t="shared" si="46"/>
        <v>9070370207</v>
      </c>
      <c r="F210" s="923">
        <f t="shared" si="46"/>
        <v>1939685</v>
      </c>
      <c r="G210" s="923">
        <f t="shared" si="46"/>
        <v>1939685</v>
      </c>
      <c r="H210" s="923">
        <f t="shared" si="46"/>
        <v>123108074</v>
      </c>
      <c r="I210" s="923">
        <f t="shared" si="46"/>
        <v>123108073</v>
      </c>
    </row>
    <row r="211" spans="1:15" ht="15.75">
      <c r="C211" s="923">
        <f>B210-C210</f>
        <v>0</v>
      </c>
      <c r="E211" s="923">
        <f>D210-E210</f>
        <v>0</v>
      </c>
      <c r="G211" s="923">
        <f>F210-G210</f>
        <v>0</v>
      </c>
      <c r="I211" s="923">
        <f>H210-I210</f>
        <v>1</v>
      </c>
    </row>
    <row r="213" spans="1:15">
      <c r="H213" s="900"/>
    </row>
    <row r="218" spans="1:15">
      <c r="D218" s="900"/>
    </row>
    <row r="225" spans="13:13">
      <c r="M225" s="880">
        <v>300</v>
      </c>
    </row>
    <row r="226" spans="13:13">
      <c r="M226" s="880">
        <v>1500</v>
      </c>
    </row>
    <row r="227" spans="13:13">
      <c r="M227" s="880">
        <v>839.8</v>
      </c>
    </row>
    <row r="228" spans="13:13">
      <c r="M228" s="880">
        <v>1300</v>
      </c>
    </row>
    <row r="229" spans="13:13">
      <c r="M229" s="880">
        <v>900</v>
      </c>
    </row>
    <row r="230" spans="13:13">
      <c r="M230" s="880">
        <v>1000</v>
      </c>
    </row>
    <row r="231" spans="13:13">
      <c r="M231" s="880">
        <v>498</v>
      </c>
    </row>
    <row r="232" spans="13:13">
      <c r="M232" s="880">
        <v>2833</v>
      </c>
    </row>
    <row r="233" spans="13:13">
      <c r="M233" s="880">
        <v>2132</v>
      </c>
    </row>
    <row r="234" spans="13:13">
      <c r="M234" s="880">
        <v>300</v>
      </c>
    </row>
    <row r="235" spans="13:13">
      <c r="M235" s="880">
        <v>141</v>
      </c>
    </row>
    <row r="236" spans="13:13">
      <c r="M236" s="880">
        <v>1297</v>
      </c>
    </row>
    <row r="237" spans="13:13">
      <c r="M237" s="880">
        <v>6</v>
      </c>
    </row>
    <row r="238" spans="13:13">
      <c r="M238" s="880">
        <v>300</v>
      </c>
    </row>
    <row r="239" spans="13:13">
      <c r="M239" s="880">
        <v>60</v>
      </c>
    </row>
    <row r="240" spans="13:13">
      <c r="M240" s="880">
        <v>300</v>
      </c>
    </row>
    <row r="241" spans="13:13">
      <c r="M241" s="880">
        <v>606</v>
      </c>
    </row>
    <row r="242" spans="13:13">
      <c r="M242" s="880">
        <v>320</v>
      </c>
    </row>
    <row r="243" spans="13:13">
      <c r="M243" s="880">
        <v>809</v>
      </c>
    </row>
    <row r="244" spans="13:13">
      <c r="M244" s="880">
        <v>2639</v>
      </c>
    </row>
    <row r="245" spans="13:13">
      <c r="M245" s="880">
        <f>SUM(M221:M244)</f>
        <v>18080.8</v>
      </c>
    </row>
  </sheetData>
  <mergeCells count="10">
    <mergeCell ref="P12:R12"/>
    <mergeCell ref="H4:I4"/>
    <mergeCell ref="A1:M1"/>
    <mergeCell ref="A2:M2"/>
    <mergeCell ref="A4:A5"/>
    <mergeCell ref="J4:K4"/>
    <mergeCell ref="L4:M4"/>
    <mergeCell ref="B4:C4"/>
    <mergeCell ref="D4:E4"/>
    <mergeCell ref="F4:G4"/>
  </mergeCells>
  <printOptions horizontalCentered="1"/>
  <pageMargins left="0.7" right="0.7" top="0.75" bottom="0.75" header="0.3" footer="0.3"/>
  <pageSetup paperSize="9" scale="81" fitToHeight="0" orientation="landscape" r:id="rId1"/>
  <rowBreaks count="1" manualBreakCount="1">
    <brk id="37"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7"/>
  <sheetViews>
    <sheetView showGridLines="0" view="pageBreakPreview" topLeftCell="A3" zoomScaleNormal="100" zoomScaleSheetLayoutView="100" workbookViewId="0">
      <selection activeCell="A22" sqref="A22:A23"/>
    </sheetView>
  </sheetViews>
  <sheetFormatPr defaultColWidth="9" defaultRowHeight="15.75" customHeight="1"/>
  <cols>
    <col min="1" max="1" width="55.25" style="228" customWidth="1"/>
    <col min="2" max="2" width="6.625" style="228" customWidth="1"/>
    <col min="3" max="3" width="14.625" style="228" customWidth="1"/>
    <col min="4" max="4" width="1.625" style="228" customWidth="1"/>
    <col min="5" max="5" width="14.625" style="228" customWidth="1"/>
    <col min="6" max="6" width="11.875" style="228" customWidth="1"/>
    <col min="7" max="7" width="14.75" style="228" bestFit="1" customWidth="1"/>
    <col min="8" max="8" width="11.75" style="228" bestFit="1" customWidth="1"/>
    <col min="9" max="9" width="9" style="228" customWidth="1"/>
    <col min="10" max="10" width="9" style="228"/>
    <col min="11" max="11" width="9.25" style="228" bestFit="1" customWidth="1"/>
    <col min="12" max="16384" width="9" style="228"/>
  </cols>
  <sheetData>
    <row r="1" spans="1:9" ht="15.75" customHeight="1">
      <c r="A1" s="330" t="s">
        <v>170</v>
      </c>
      <c r="B1" s="330"/>
      <c r="C1" s="330"/>
      <c r="D1" s="330"/>
      <c r="E1" s="330"/>
    </row>
    <row r="2" spans="1:9" ht="15.75" customHeight="1">
      <c r="A2" s="331" t="s">
        <v>21</v>
      </c>
      <c r="B2" s="331"/>
      <c r="C2" s="331"/>
      <c r="D2" s="331"/>
      <c r="E2" s="331"/>
    </row>
    <row r="3" spans="1:9" ht="15.75" customHeight="1">
      <c r="A3" s="229" t="s">
        <v>636</v>
      </c>
      <c r="B3" s="229"/>
      <c r="C3" s="229"/>
      <c r="D3" s="229"/>
      <c r="E3" s="229"/>
    </row>
    <row r="4" spans="1:9" ht="15.75" customHeight="1">
      <c r="B4" s="231"/>
      <c r="C4" s="232">
        <v>2018</v>
      </c>
      <c r="E4" s="265">
        <v>2017</v>
      </c>
    </row>
    <row r="5" spans="1:9" ht="15.75" customHeight="1">
      <c r="B5" s="271" t="s">
        <v>339</v>
      </c>
      <c r="C5" s="555" t="s">
        <v>24</v>
      </c>
      <c r="D5" s="556"/>
      <c r="E5" s="557" t="s">
        <v>24</v>
      </c>
    </row>
    <row r="6" spans="1:9" ht="15.75" customHeight="1">
      <c r="A6" s="229" t="s">
        <v>23</v>
      </c>
      <c r="B6" s="233"/>
      <c r="C6" s="230"/>
      <c r="D6" s="230"/>
      <c r="E6" s="230"/>
    </row>
    <row r="7" spans="1:9" ht="15.75" customHeight="1">
      <c r="A7" s="229"/>
      <c r="B7" s="271"/>
      <c r="C7" s="230"/>
      <c r="D7" s="230"/>
      <c r="E7" s="230"/>
    </row>
    <row r="8" spans="1:9" ht="15.75" customHeight="1">
      <c r="A8" s="234" t="s">
        <v>25</v>
      </c>
      <c r="B8" s="233"/>
      <c r="C8" s="230"/>
      <c r="D8" s="230"/>
      <c r="E8" s="230"/>
    </row>
    <row r="9" spans="1:9" ht="15.75" customHeight="1">
      <c r="B9" s="233"/>
      <c r="C9" s="230"/>
      <c r="D9" s="230"/>
      <c r="E9" s="230"/>
    </row>
    <row r="10" spans="1:9" ht="15.75" customHeight="1">
      <c r="A10" s="228" t="s">
        <v>56</v>
      </c>
      <c r="B10" s="233">
        <f>FAS!A4</f>
        <v>5</v>
      </c>
      <c r="C10" s="1150">
        <f>FAS!J16</f>
        <v>283502.79933333339</v>
      </c>
      <c r="D10" s="498"/>
      <c r="E10" s="1149">
        <f>FAS!J30</f>
        <v>186904.19</v>
      </c>
      <c r="F10" s="237"/>
      <c r="H10" s="230"/>
      <c r="I10" s="230"/>
    </row>
    <row r="11" spans="1:9" ht="15.75" customHeight="1">
      <c r="A11" s="228" t="s">
        <v>361</v>
      </c>
      <c r="B11" s="233">
        <f>Notes!A6</f>
        <v>6</v>
      </c>
      <c r="C11" s="500">
        <f>Notes!F11</f>
        <v>3000000</v>
      </c>
      <c r="D11" s="498"/>
      <c r="E11" s="497">
        <f>Notes!H11</f>
        <v>5500000</v>
      </c>
      <c r="F11" s="237"/>
      <c r="G11" s="230"/>
      <c r="H11" s="230"/>
    </row>
    <row r="12" spans="1:9" ht="15.75" customHeight="1">
      <c r="A12" s="228" t="s">
        <v>362</v>
      </c>
      <c r="B12" s="233">
        <f>Notes!A30</f>
        <v>7</v>
      </c>
      <c r="C12" s="500">
        <f>Notes!F32</f>
        <v>15259067.999999998</v>
      </c>
      <c r="D12" s="498"/>
      <c r="E12" s="497">
        <f>Notes!H32</f>
        <v>14887719</v>
      </c>
      <c r="F12" s="237"/>
      <c r="G12" s="237"/>
      <c r="H12" s="230"/>
      <c r="I12" s="230"/>
    </row>
    <row r="13" spans="1:9" ht="15.75" customHeight="1">
      <c r="A13" s="235" t="s">
        <v>767</v>
      </c>
      <c r="B13" s="233">
        <f>Notes!A51</f>
        <v>8</v>
      </c>
      <c r="C13" s="500">
        <f>Notes!F56</f>
        <v>1600000</v>
      </c>
      <c r="D13" s="498"/>
      <c r="E13" s="497">
        <f>Notes!H56</f>
        <v>1100000</v>
      </c>
      <c r="F13" s="237"/>
      <c r="G13" s="230"/>
      <c r="H13" s="230"/>
      <c r="I13" s="230"/>
    </row>
    <row r="14" spans="1:9" ht="15.75" customHeight="1">
      <c r="A14" s="1122" t="s">
        <v>288</v>
      </c>
      <c r="B14" s="271">
        <f>B41</f>
        <v>16</v>
      </c>
      <c r="C14" s="501">
        <f>-Notes!F148</f>
        <v>29997.765470241411</v>
      </c>
      <c r="D14" s="498"/>
      <c r="E14" s="502">
        <v>0</v>
      </c>
      <c r="F14" s="237"/>
      <c r="G14" s="237"/>
      <c r="H14" s="230"/>
      <c r="I14" s="230"/>
    </row>
    <row r="15" spans="1:9" ht="15.75" customHeight="1">
      <c r="B15" s="233"/>
      <c r="C15" s="221">
        <f>SUM(C10:C14)</f>
        <v>20172568.564803571</v>
      </c>
      <c r="D15" s="498"/>
      <c r="E15" s="498">
        <f>SUM(E10:E14)</f>
        <v>21674623.190000001</v>
      </c>
      <c r="F15" s="230"/>
      <c r="H15" s="230"/>
    </row>
    <row r="16" spans="1:9" ht="15.75" customHeight="1">
      <c r="A16" s="229" t="s">
        <v>26</v>
      </c>
      <c r="B16" s="233"/>
      <c r="C16" s="221"/>
      <c r="D16" s="498"/>
      <c r="E16" s="498"/>
      <c r="F16" s="230"/>
      <c r="H16" s="230"/>
    </row>
    <row r="17" spans="1:8" ht="15.75" customHeight="1">
      <c r="B17" s="233"/>
      <c r="C17" s="221"/>
      <c r="D17" s="498"/>
      <c r="E17" s="498"/>
      <c r="F17" s="230"/>
      <c r="H17" s="230"/>
    </row>
    <row r="18" spans="1:8" ht="15.75" customHeight="1">
      <c r="A18" s="228" t="s">
        <v>343</v>
      </c>
      <c r="B18" s="233">
        <f>+Notes!A60</f>
        <v>9</v>
      </c>
      <c r="C18" s="987">
        <f>+Notes!F62</f>
        <v>7272826.3000001907</v>
      </c>
      <c r="D18" s="498"/>
      <c r="E18" s="499">
        <f>Notes!H62</f>
        <v>18180449.880000211</v>
      </c>
      <c r="F18" s="237"/>
      <c r="G18" s="237"/>
      <c r="H18" s="230"/>
    </row>
    <row r="19" spans="1:8" ht="15.75" customHeight="1">
      <c r="A19" s="228" t="s">
        <v>594</v>
      </c>
      <c r="B19" s="271">
        <f>+Notes!A66</f>
        <v>10</v>
      </c>
      <c r="C19" s="500">
        <f>+Notes!F72</f>
        <v>3600000</v>
      </c>
      <c r="D19" s="498"/>
      <c r="E19" s="497">
        <f>Notes!H72</f>
        <v>2000000</v>
      </c>
      <c r="F19" s="237"/>
      <c r="H19" s="230"/>
    </row>
    <row r="20" spans="1:8" ht="15.75" customHeight="1">
      <c r="A20" s="235" t="s">
        <v>770</v>
      </c>
      <c r="B20" s="271">
        <f>+Notes!A74</f>
        <v>11</v>
      </c>
      <c r="C20" s="500">
        <f>+Notes!F85</f>
        <v>8505369.7142857146</v>
      </c>
      <c r="D20" s="498"/>
      <c r="E20" s="497">
        <f>Notes!H85</f>
        <v>9243640.0000000019</v>
      </c>
      <c r="F20" s="237"/>
      <c r="H20" s="230"/>
    </row>
    <row r="21" spans="1:8" ht="15.75" customHeight="1">
      <c r="A21" s="228" t="s">
        <v>592</v>
      </c>
      <c r="B21" s="236">
        <f>Notes!A166</f>
        <v>18</v>
      </c>
      <c r="C21" s="500">
        <f>-Notes!F177</f>
        <v>1290046.7617278444</v>
      </c>
      <c r="D21" s="498"/>
      <c r="E21" s="497">
        <f>-Notes!H177</f>
        <v>148533.75087586406</v>
      </c>
      <c r="F21" s="237"/>
      <c r="H21" s="230"/>
    </row>
    <row r="22" spans="1:8" ht="15.75" customHeight="1">
      <c r="A22" s="228" t="s">
        <v>10</v>
      </c>
      <c r="B22" s="271">
        <f>Notes!A89</f>
        <v>12</v>
      </c>
      <c r="C22" s="501">
        <f>Notes!F99</f>
        <v>75451347.549999908</v>
      </c>
      <c r="D22" s="498"/>
      <c r="E22" s="502">
        <f>Notes!H99</f>
        <v>36221806.549999915</v>
      </c>
      <c r="F22" s="237"/>
      <c r="H22" s="230"/>
    </row>
    <row r="23" spans="1:8" ht="15.75" customHeight="1">
      <c r="B23" s="233"/>
      <c r="C23" s="221">
        <f>SUM(C18:C22)+1</f>
        <v>96119591.326013654</v>
      </c>
      <c r="D23" s="498"/>
      <c r="E23" s="498">
        <f>SUM(E18:E22)+1</f>
        <v>65794431.180875987</v>
      </c>
      <c r="F23" s="230"/>
      <c r="H23" s="230"/>
    </row>
    <row r="24" spans="1:8" ht="15.75" customHeight="1">
      <c r="B24" s="233"/>
      <c r="C24" s="221"/>
      <c r="D24" s="498"/>
      <c r="E24" s="498"/>
      <c r="F24" s="230"/>
      <c r="H24" s="498"/>
    </row>
    <row r="25" spans="1:8" ht="15.75" customHeight="1" thickBot="1">
      <c r="A25" s="1142" t="s">
        <v>758</v>
      </c>
      <c r="B25" s="233"/>
      <c r="C25" s="967">
        <f>C23+C15</f>
        <v>116292159.89081722</v>
      </c>
      <c r="D25" s="498"/>
      <c r="E25" s="969">
        <f>E23+E15</f>
        <v>87469054.370875984</v>
      </c>
      <c r="F25" s="230"/>
      <c r="G25" s="498"/>
      <c r="H25" s="498"/>
    </row>
    <row r="26" spans="1:8" ht="15.75" customHeight="1" thickTop="1">
      <c r="B26" s="271"/>
      <c r="C26" s="1140"/>
      <c r="D26" s="498"/>
      <c r="E26" s="1141"/>
      <c r="F26" s="230"/>
      <c r="G26" s="498"/>
      <c r="H26" s="498"/>
    </row>
    <row r="27" spans="1:8" ht="15.75" customHeight="1">
      <c r="A27" s="229" t="s">
        <v>27</v>
      </c>
      <c r="B27" s="233"/>
      <c r="C27" s="221"/>
      <c r="D27" s="498"/>
      <c r="E27" s="498"/>
      <c r="F27" s="230"/>
      <c r="H27" s="498"/>
    </row>
    <row r="28" spans="1:8" ht="15.75" customHeight="1">
      <c r="B28" s="233"/>
      <c r="C28" s="221"/>
      <c r="D28" s="498"/>
      <c r="E28" s="498"/>
      <c r="F28" s="230"/>
      <c r="H28" s="230"/>
    </row>
    <row r="29" spans="1:8" ht="15.75" customHeight="1">
      <c r="A29" s="229" t="s">
        <v>28</v>
      </c>
      <c r="B29" s="233"/>
      <c r="C29" s="221"/>
      <c r="D29" s="498"/>
      <c r="E29" s="498"/>
      <c r="F29" s="230"/>
      <c r="H29" s="230"/>
    </row>
    <row r="30" spans="1:8" ht="15.75" customHeight="1">
      <c r="B30" s="233"/>
      <c r="C30" s="221"/>
      <c r="D30" s="498"/>
      <c r="E30" s="498"/>
      <c r="F30" s="230"/>
      <c r="H30" s="230"/>
    </row>
    <row r="31" spans="1:8" ht="15.75" customHeight="1">
      <c r="A31" s="235" t="s">
        <v>157</v>
      </c>
      <c r="B31" s="233">
        <f>Notes!A103</f>
        <v>13</v>
      </c>
      <c r="C31" s="987">
        <f>Notes!F110</f>
        <v>25000000</v>
      </c>
      <c r="D31" s="498"/>
      <c r="E31" s="499">
        <f>Notes!H110</f>
        <v>25000000</v>
      </c>
      <c r="F31" s="230"/>
      <c r="H31" s="230"/>
    </row>
    <row r="32" spans="1:8" ht="15.75" customHeight="1">
      <c r="A32" s="228" t="s">
        <v>13</v>
      </c>
      <c r="B32" s="233"/>
      <c r="C32" s="501">
        <f>+SOCE!D24</f>
        <v>6716594.2816314194</v>
      </c>
      <c r="D32" s="498"/>
      <c r="E32" s="502">
        <v>4734546</v>
      </c>
      <c r="F32" s="230"/>
      <c r="G32" s="237"/>
      <c r="H32" s="230"/>
    </row>
    <row r="33" spans="1:11" ht="15.75" customHeight="1">
      <c r="B33" s="233"/>
      <c r="C33" s="221">
        <f>SUM(C31:C32)</f>
        <v>31716594.281631418</v>
      </c>
      <c r="D33" s="498"/>
      <c r="E33" s="498">
        <f>SUM(E31:E32)</f>
        <v>29734546</v>
      </c>
      <c r="F33" s="230"/>
      <c r="H33" s="230"/>
    </row>
    <row r="34" spans="1:11" ht="15.75" customHeight="1">
      <c r="B34" s="233"/>
      <c r="C34" s="221"/>
      <c r="D34" s="498"/>
      <c r="E34" s="498"/>
      <c r="F34" s="230"/>
      <c r="H34" s="230"/>
    </row>
    <row r="35" spans="1:11" ht="15.75" customHeight="1">
      <c r="A35" s="228" t="s">
        <v>158</v>
      </c>
      <c r="B35" s="233">
        <f>+Notes!A122</f>
        <v>14</v>
      </c>
      <c r="C35" s="221">
        <f>Notes!F129</f>
        <v>15424772.685714297</v>
      </c>
      <c r="D35" s="498"/>
      <c r="E35" s="498">
        <f>Notes!H129</f>
        <v>17194225.400000013</v>
      </c>
      <c r="F35" s="237"/>
      <c r="H35" s="230"/>
    </row>
    <row r="36" spans="1:11" ht="15.75" customHeight="1">
      <c r="B36" s="233"/>
      <c r="C36" s="221"/>
      <c r="D36" s="498"/>
      <c r="E36" s="498"/>
      <c r="F36" s="230"/>
      <c r="H36" s="230"/>
    </row>
    <row r="37" spans="1:11" ht="15.75" customHeight="1">
      <c r="A37" s="228" t="s">
        <v>167</v>
      </c>
      <c r="B37" s="271">
        <f>Notes!A134</f>
        <v>15</v>
      </c>
      <c r="C37" s="221">
        <f>Notes!F134</f>
        <v>13261699</v>
      </c>
      <c r="D37" s="498"/>
      <c r="E37" s="498">
        <f>Notes!H134</f>
        <v>13261699</v>
      </c>
      <c r="F37" s="237"/>
      <c r="H37" s="230"/>
    </row>
    <row r="38" spans="1:11" ht="15.75" customHeight="1">
      <c r="B38" s="271"/>
      <c r="C38" s="221"/>
      <c r="D38" s="498"/>
      <c r="E38" s="498"/>
      <c r="F38" s="230"/>
      <c r="H38" s="230"/>
    </row>
    <row r="39" spans="1:11" ht="15.75" customHeight="1">
      <c r="A39" s="229" t="s">
        <v>174</v>
      </c>
      <c r="B39" s="271"/>
      <c r="C39" s="221"/>
      <c r="D39" s="498"/>
      <c r="E39" s="498"/>
      <c r="F39" s="230"/>
      <c r="H39" s="230"/>
    </row>
    <row r="40" spans="1:11" ht="15.75" customHeight="1">
      <c r="B40" s="271"/>
      <c r="C40" s="221"/>
      <c r="D40" s="498"/>
      <c r="E40" s="498"/>
      <c r="F40" s="230"/>
      <c r="H40" s="230"/>
    </row>
    <row r="41" spans="1:11" ht="15.75" customHeight="1">
      <c r="A41" s="235" t="s">
        <v>288</v>
      </c>
      <c r="B41" s="271">
        <f>Notes!A140</f>
        <v>16</v>
      </c>
      <c r="C41" s="221">
        <f>0</f>
        <v>0</v>
      </c>
      <c r="D41" s="498"/>
      <c r="E41" s="498">
        <f>Notes!H143</f>
        <v>15270</v>
      </c>
      <c r="F41" s="230"/>
      <c r="H41" s="230"/>
      <c r="K41" s="237"/>
    </row>
    <row r="42" spans="1:11" ht="15.75" customHeight="1">
      <c r="B42" s="271"/>
      <c r="C42" s="221"/>
      <c r="D42" s="498"/>
      <c r="E42" s="498"/>
      <c r="F42" s="230"/>
      <c r="H42" s="230"/>
    </row>
    <row r="43" spans="1:11" ht="15.75" customHeight="1">
      <c r="A43" s="229" t="s">
        <v>29</v>
      </c>
      <c r="B43" s="271"/>
      <c r="C43" s="221"/>
      <c r="D43" s="498"/>
      <c r="E43" s="498"/>
      <c r="F43" s="230"/>
      <c r="H43" s="230"/>
    </row>
    <row r="44" spans="1:11" ht="15.75" customHeight="1">
      <c r="B44" s="233"/>
      <c r="C44" s="221"/>
      <c r="D44" s="498"/>
      <c r="E44" s="498"/>
      <c r="F44" s="230"/>
      <c r="H44" s="230"/>
    </row>
    <row r="45" spans="1:11" ht="15.75" customHeight="1">
      <c r="A45" s="228" t="s">
        <v>19</v>
      </c>
      <c r="B45" s="271">
        <f>Notes!A150</f>
        <v>17</v>
      </c>
      <c r="C45" s="503">
        <f>+Notes!F156</f>
        <v>55889094.470000058</v>
      </c>
      <c r="D45" s="498"/>
      <c r="E45" s="504">
        <f>Notes!H156</f>
        <v>27263313.820000049</v>
      </c>
      <c r="F45" s="237"/>
      <c r="H45" s="230"/>
    </row>
    <row r="46" spans="1:11" ht="15.75" customHeight="1">
      <c r="A46" s="229"/>
      <c r="B46" s="233"/>
      <c r="C46" s="221"/>
      <c r="D46" s="498"/>
      <c r="E46" s="498"/>
      <c r="F46" s="230"/>
      <c r="H46" s="230"/>
    </row>
    <row r="47" spans="1:11" ht="15.75" customHeight="1">
      <c r="A47" s="1159" t="s">
        <v>76</v>
      </c>
      <c r="B47" s="233">
        <f>+Notes!A191</f>
        <v>19</v>
      </c>
      <c r="C47" s="221">
        <v>0</v>
      </c>
      <c r="D47" s="498"/>
      <c r="E47" s="498">
        <v>0</v>
      </c>
      <c r="F47" s="230"/>
      <c r="G47" s="230"/>
      <c r="H47" s="230"/>
    </row>
    <row r="48" spans="1:11" ht="15.75" customHeight="1">
      <c r="A48" s="229"/>
      <c r="B48" s="271"/>
      <c r="C48" s="221"/>
      <c r="D48" s="498"/>
      <c r="E48" s="498"/>
      <c r="F48" s="230"/>
      <c r="H48" s="230"/>
    </row>
    <row r="49" spans="1:11" ht="15.75" customHeight="1" thickBot="1">
      <c r="A49" s="26" t="s">
        <v>757</v>
      </c>
      <c r="C49" s="967">
        <f>C33+C37+C35+C41+C45</f>
        <v>116292160.43734577</v>
      </c>
      <c r="D49" s="498"/>
      <c r="E49" s="968">
        <f>E33+E37+E35+E41+E45</f>
        <v>87469054.220000058</v>
      </c>
      <c r="F49" s="230">
        <f>C25-C49</f>
        <v>-0.54652854800224304</v>
      </c>
      <c r="G49" s="980"/>
      <c r="H49" s="230"/>
      <c r="K49" s="577"/>
    </row>
    <row r="50" spans="1:11" ht="15.75" customHeight="1" thickTop="1">
      <c r="H50" s="230"/>
    </row>
    <row r="51" spans="1:11" ht="15.75" customHeight="1">
      <c r="A51" s="1190" t="str">
        <f>"The annexed notes 1 to "&amp;Notes!A311&amp;" form an integral part of these financial statements."</f>
        <v>The annexed notes 1 to 30 form an integral part of these financial statements.</v>
      </c>
      <c r="B51" s="1190"/>
      <c r="C51" s="1190"/>
      <c r="D51" s="1190"/>
      <c r="E51" s="1190"/>
      <c r="F51" s="230"/>
      <c r="H51" s="230"/>
    </row>
    <row r="52" spans="1:11" ht="15.75" customHeight="1">
      <c r="A52" s="558"/>
      <c r="B52" s="558"/>
      <c r="C52" s="986"/>
      <c r="D52" s="558"/>
      <c r="E52" s="558"/>
      <c r="F52" s="230"/>
      <c r="H52" s="230"/>
    </row>
    <row r="53" spans="1:11" ht="15.75" customHeight="1">
      <c r="A53" s="558"/>
      <c r="B53" s="558"/>
      <c r="C53" s="986"/>
      <c r="D53" s="558"/>
      <c r="E53" s="558"/>
      <c r="F53" s="230"/>
      <c r="H53" s="230"/>
    </row>
    <row r="54" spans="1:11" ht="15.75" customHeight="1">
      <c r="A54" s="1154"/>
      <c r="B54" s="1154"/>
      <c r="C54" s="1154"/>
      <c r="D54" s="1154"/>
      <c r="E54" s="1154"/>
      <c r="F54" s="230"/>
      <c r="H54" s="230"/>
    </row>
    <row r="55" spans="1:11" ht="15.75" customHeight="1">
      <c r="A55" s="576"/>
      <c r="B55" s="576"/>
      <c r="C55" s="986"/>
      <c r="D55" s="576"/>
      <c r="E55" s="576"/>
      <c r="F55" s="230"/>
      <c r="H55" s="230"/>
    </row>
    <row r="56" spans="1:11" ht="15.75" customHeight="1">
      <c r="F56" s="230"/>
      <c r="G56" s="237"/>
      <c r="H56" s="230"/>
    </row>
    <row r="57" spans="1:11" ht="15.75" customHeight="1">
      <c r="A57" s="1191" t="s">
        <v>441</v>
      </c>
      <c r="B57" s="1191"/>
      <c r="C57" s="1191"/>
      <c r="D57" s="1191"/>
      <c r="E57" s="1191"/>
    </row>
  </sheetData>
  <mergeCells count="2">
    <mergeCell ref="A51:E51"/>
    <mergeCell ref="A57:E57"/>
  </mergeCells>
  <printOptions horizontalCentered="1"/>
  <pageMargins left="1" right="0.75" top="0.75" bottom="0.75" header="0" footer="0"/>
  <pageSetup paperSize="9" scale="84"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2"/>
  <sheetViews>
    <sheetView showGridLines="0" view="pageBreakPreview" topLeftCell="B20" zoomScaleNormal="100" zoomScaleSheetLayoutView="100" workbookViewId="0">
      <selection activeCell="D33" sqref="D33"/>
    </sheetView>
  </sheetViews>
  <sheetFormatPr defaultColWidth="9" defaultRowHeight="15.75" customHeight="1"/>
  <cols>
    <col min="1" max="1" width="1.375" style="586" hidden="1" customWidth="1"/>
    <col min="2" max="2" width="57.5" style="586" customWidth="1"/>
    <col min="3" max="3" width="8.625" style="586" customWidth="1"/>
    <col min="4" max="4" width="14.625" style="1003" customWidth="1"/>
    <col min="5" max="5" width="1.625" style="586" customWidth="1"/>
    <col min="6" max="6" width="14.625" style="586" customWidth="1"/>
    <col min="7" max="7" width="3.375" style="586" hidden="1" customWidth="1"/>
    <col min="8" max="8" width="10.75" style="586" bestFit="1" customWidth="1"/>
    <col min="9" max="9" width="15.375" style="586" bestFit="1" customWidth="1"/>
    <col min="10" max="10" width="9" style="586"/>
    <col min="11" max="11" width="10.125" style="586" bestFit="1" customWidth="1"/>
    <col min="12" max="16384" width="9" style="586"/>
  </cols>
  <sheetData>
    <row r="1" spans="2:11" s="582" customFormat="1" ht="15.75" customHeight="1">
      <c r="B1" s="579" t="s">
        <v>170</v>
      </c>
      <c r="C1" s="580"/>
      <c r="D1" s="988"/>
      <c r="E1" s="580"/>
      <c r="F1" s="580"/>
      <c r="G1" s="581"/>
      <c r="H1" s="581"/>
      <c r="I1" s="581"/>
      <c r="J1" s="581"/>
      <c r="K1" s="581"/>
    </row>
    <row r="2" spans="2:11" ht="15.75" customHeight="1">
      <c r="B2" s="583" t="s">
        <v>718</v>
      </c>
      <c r="C2" s="584"/>
      <c r="D2" s="989"/>
      <c r="E2" s="584"/>
      <c r="F2" s="584"/>
      <c r="G2" s="585"/>
    </row>
    <row r="3" spans="2:11" ht="15.75" customHeight="1">
      <c r="B3" s="587" t="s">
        <v>637</v>
      </c>
      <c r="C3" s="588"/>
      <c r="D3" s="990"/>
      <c r="E3" s="588"/>
      <c r="F3" s="588"/>
      <c r="G3" s="589"/>
    </row>
    <row r="4" spans="2:11" ht="15.75" customHeight="1" thickBot="1">
      <c r="B4" s="590"/>
      <c r="C4" s="591"/>
      <c r="D4" s="991">
        <v>2018</v>
      </c>
      <c r="E4" s="592"/>
      <c r="F4" s="593">
        <v>2017</v>
      </c>
      <c r="G4" s="594"/>
    </row>
    <row r="5" spans="2:11" ht="15.75" customHeight="1" thickBot="1">
      <c r="C5" s="595" t="s">
        <v>339</v>
      </c>
      <c r="D5" s="992" t="s">
        <v>24</v>
      </c>
      <c r="E5" s="596"/>
      <c r="F5" s="597" t="s">
        <v>24</v>
      </c>
      <c r="G5" s="598"/>
    </row>
    <row r="6" spans="2:11" ht="15.75" customHeight="1">
      <c r="C6" s="593"/>
      <c r="D6" s="993"/>
      <c r="E6" s="599"/>
      <c r="F6" s="599"/>
      <c r="G6" s="600"/>
    </row>
    <row r="7" spans="2:11" ht="15.75" customHeight="1">
      <c r="B7" s="601" t="s">
        <v>57</v>
      </c>
      <c r="C7" s="602">
        <f>+Notes!A201</f>
        <v>20</v>
      </c>
      <c r="D7" s="994">
        <f>Notes!F209</f>
        <v>3361589</v>
      </c>
      <c r="E7" s="599"/>
      <c r="F7" s="599">
        <f>Notes!H209</f>
        <v>6128403.5</v>
      </c>
      <c r="G7" s="604"/>
    </row>
    <row r="8" spans="2:11" ht="15.75" customHeight="1">
      <c r="B8" s="601"/>
      <c r="C8" s="602"/>
      <c r="D8" s="994"/>
      <c r="E8" s="599"/>
      <c r="F8" s="599"/>
      <c r="G8" s="604"/>
    </row>
    <row r="9" spans="2:11" ht="15.75" customHeight="1">
      <c r="B9" s="605" t="s">
        <v>58</v>
      </c>
      <c r="C9" s="602"/>
      <c r="D9" s="994"/>
      <c r="E9" s="599"/>
      <c r="F9" s="599"/>
      <c r="G9" s="604"/>
    </row>
    <row r="10" spans="2:11" ht="15.75" customHeight="1">
      <c r="B10" s="605"/>
      <c r="C10" s="602"/>
      <c r="D10" s="994"/>
      <c r="E10" s="599"/>
      <c r="F10" s="599"/>
      <c r="G10" s="604"/>
    </row>
    <row r="11" spans="2:11" ht="15.75" customHeight="1">
      <c r="B11" s="606" t="s">
        <v>59</v>
      </c>
      <c r="C11" s="602">
        <f>+Notes!A211</f>
        <v>21</v>
      </c>
      <c r="D11" s="994">
        <f>-Notes!F229</f>
        <v>-5807156.8906666664</v>
      </c>
      <c r="E11" s="599"/>
      <c r="F11" s="599">
        <f>-Notes!H229</f>
        <v>-10278084.940000001</v>
      </c>
      <c r="G11" s="604"/>
    </row>
    <row r="12" spans="2:11" ht="15.75" customHeight="1">
      <c r="B12" s="606" t="s">
        <v>741</v>
      </c>
      <c r="C12" s="602"/>
      <c r="D12" s="994">
        <f>Trial!I160</f>
        <v>1121176</v>
      </c>
      <c r="E12" s="599"/>
      <c r="F12" s="599">
        <v>-230330</v>
      </c>
      <c r="G12" s="604"/>
    </row>
    <row r="13" spans="2:11" ht="15.75" customHeight="1">
      <c r="B13" s="606"/>
      <c r="C13" s="602"/>
      <c r="D13" s="994"/>
      <c r="E13" s="599"/>
      <c r="F13" s="599"/>
      <c r="G13" s="604"/>
    </row>
    <row r="14" spans="2:11" ht="15.75" customHeight="1">
      <c r="B14" s="590" t="s">
        <v>712</v>
      </c>
      <c r="C14" s="602"/>
      <c r="D14" s="995">
        <f>D7+D11+D12</f>
        <v>-1324391.8906666664</v>
      </c>
      <c r="E14" s="607"/>
      <c r="F14" s="608">
        <f>F7+F11+F12</f>
        <v>-4380011.4400000013</v>
      </c>
      <c r="G14" s="604"/>
    </row>
    <row r="15" spans="2:11" ht="15.75" customHeight="1">
      <c r="B15" s="590"/>
      <c r="C15" s="602"/>
      <c r="D15" s="994"/>
      <c r="E15" s="607"/>
      <c r="F15" s="599"/>
      <c r="G15" s="604"/>
    </row>
    <row r="16" spans="2:11" ht="15.75" customHeight="1">
      <c r="B16" s="590" t="s">
        <v>53</v>
      </c>
      <c r="C16" s="602">
        <f>+Notes!A246</f>
        <v>22</v>
      </c>
      <c r="D16" s="994">
        <f>-Notes!F248</f>
        <v>-11086</v>
      </c>
      <c r="E16" s="607"/>
      <c r="F16" s="599">
        <f>-Notes!H248</f>
        <v>-15527.83</v>
      </c>
      <c r="G16" s="604"/>
    </row>
    <row r="17" spans="2:11" ht="15.75" customHeight="1">
      <c r="B17" s="609" t="s">
        <v>75</v>
      </c>
      <c r="C17" s="602">
        <f>Notes!A250</f>
        <v>23</v>
      </c>
      <c r="D17" s="994">
        <f>+Notes!F255</f>
        <v>4112707</v>
      </c>
      <c r="E17" s="599"/>
      <c r="F17" s="599">
        <f>Notes!H255</f>
        <v>4960742.26</v>
      </c>
      <c r="G17" s="604"/>
      <c r="H17" s="594"/>
      <c r="I17" s="610"/>
      <c r="K17" s="611"/>
    </row>
    <row r="18" spans="2:11" ht="15.75" customHeight="1">
      <c r="B18" s="609"/>
      <c r="C18" s="602"/>
      <c r="D18" s="996"/>
      <c r="E18" s="599"/>
      <c r="F18" s="612"/>
      <c r="G18" s="604"/>
      <c r="H18" s="594"/>
      <c r="I18" s="610"/>
    </row>
    <row r="19" spans="2:11" ht="15.75" customHeight="1">
      <c r="B19" s="1032" t="s">
        <v>341</v>
      </c>
      <c r="C19" s="613"/>
      <c r="D19" s="994">
        <f>D14+D16+D17-1</f>
        <v>2777228.1093333336</v>
      </c>
      <c r="E19" s="607"/>
      <c r="F19" s="599">
        <f>F14+F16+F17</f>
        <v>565202.98999999836</v>
      </c>
      <c r="G19" s="604"/>
      <c r="H19" s="594"/>
      <c r="I19" s="614"/>
    </row>
    <row r="20" spans="2:11" ht="15.75" customHeight="1">
      <c r="B20" s="609"/>
      <c r="C20" s="613"/>
      <c r="D20" s="994"/>
      <c r="E20" s="607"/>
      <c r="F20" s="599"/>
      <c r="G20" s="604"/>
      <c r="H20" s="594"/>
      <c r="I20" s="614"/>
    </row>
    <row r="21" spans="2:11" ht="15.75" customHeight="1">
      <c r="B21" s="609" t="s">
        <v>52</v>
      </c>
      <c r="C21" s="602">
        <f>Notes!A257</f>
        <v>24</v>
      </c>
      <c r="D21" s="997">
        <f>-Notes!F263</f>
        <v>-795179.89567777852</v>
      </c>
      <c r="E21" s="599"/>
      <c r="F21" s="615">
        <f>-Notes!H263</f>
        <v>-281052.65509999997</v>
      </c>
      <c r="G21" s="604"/>
      <c r="I21" s="614"/>
    </row>
    <row r="22" spans="2:11" ht="15.75" customHeight="1">
      <c r="B22" s="609"/>
      <c r="C22" s="613"/>
      <c r="D22" s="997"/>
      <c r="E22" s="599"/>
      <c r="F22" s="615"/>
      <c r="G22" s="604"/>
      <c r="I22" s="614"/>
    </row>
    <row r="23" spans="2:11" ht="15.75" customHeight="1" thickBot="1">
      <c r="B23" s="1033" t="s">
        <v>342</v>
      </c>
      <c r="C23" s="613"/>
      <c r="D23" s="998">
        <f>D19+D21</f>
        <v>1982048.2136555552</v>
      </c>
      <c r="E23" s="607"/>
      <c r="F23" s="616">
        <f>F19+F21</f>
        <v>284150.33489999839</v>
      </c>
      <c r="G23" s="617"/>
      <c r="H23" s="618"/>
      <c r="I23" s="610"/>
    </row>
    <row r="24" spans="2:11" ht="15.75" customHeight="1">
      <c r="B24" s="590"/>
      <c r="C24" s="613"/>
      <c r="D24" s="994"/>
      <c r="E24" s="599"/>
      <c r="F24" s="599"/>
      <c r="G24" s="603"/>
      <c r="H24" s="618"/>
    </row>
    <row r="25" spans="2:11" ht="15.75" customHeight="1">
      <c r="B25" s="754" t="s">
        <v>344</v>
      </c>
      <c r="C25" s="613"/>
      <c r="D25" s="994"/>
      <c r="E25" s="599"/>
      <c r="F25" s="599"/>
      <c r="G25" s="603"/>
      <c r="H25" s="618"/>
    </row>
    <row r="26" spans="2:11" ht="15.75" customHeight="1">
      <c r="B26" s="755"/>
      <c r="C26" s="613"/>
      <c r="D26" s="994"/>
      <c r="E26" s="599"/>
      <c r="F26" s="599"/>
      <c r="G26" s="603"/>
      <c r="H26" s="618"/>
    </row>
    <row r="27" spans="2:11" ht="15.75" customHeight="1">
      <c r="B27" s="756" t="s">
        <v>606</v>
      </c>
      <c r="C27" s="602">
        <f>Notes!E126</f>
        <v>14.1</v>
      </c>
      <c r="D27" s="997">
        <f>+Notes!F126+Notes!F127+Notes!F125</f>
        <v>-1769452.7142857164</v>
      </c>
      <c r="E27" s="619"/>
      <c r="F27" s="620">
        <f>Notes!H126+Notes!H127</f>
        <v>127215.90000001501</v>
      </c>
      <c r="G27" s="603"/>
    </row>
    <row r="28" spans="2:11" ht="15.75" customHeight="1">
      <c r="B28" s="756" t="s">
        <v>607</v>
      </c>
      <c r="C28" s="619"/>
      <c r="D28" s="999"/>
      <c r="E28" s="619"/>
      <c r="F28" s="621"/>
      <c r="G28" s="603"/>
    </row>
    <row r="29" spans="2:11" ht="15.75" customHeight="1">
      <c r="B29" s="756"/>
      <c r="C29" s="619"/>
      <c r="D29" s="999"/>
      <c r="E29" s="619"/>
      <c r="F29" s="621"/>
      <c r="G29" s="603"/>
    </row>
    <row r="30" spans="2:11" ht="15.75" customHeight="1" thickBot="1">
      <c r="B30" s="1160" t="s">
        <v>159</v>
      </c>
      <c r="C30" s="619"/>
      <c r="D30" s="1000">
        <f>D23+D27</f>
        <v>212595.49936983874</v>
      </c>
      <c r="E30" s="619"/>
      <c r="F30" s="622">
        <f>F23+F27</f>
        <v>411366.23490001343</v>
      </c>
      <c r="G30" s="594"/>
    </row>
    <row r="31" spans="2:11" ht="15.75" customHeight="1" thickTop="1">
      <c r="C31" s="623"/>
      <c r="D31" s="1001"/>
      <c r="E31" s="594"/>
      <c r="F31" s="594"/>
      <c r="G31" s="594"/>
    </row>
    <row r="32" spans="2:11" ht="15.75" customHeight="1" thickBot="1">
      <c r="B32" s="586" t="s">
        <v>608</v>
      </c>
      <c r="C32" s="602">
        <f>Notes!A265</f>
        <v>25</v>
      </c>
      <c r="D32" s="1002">
        <f>Notes!F271</f>
        <v>0.79281928546222202</v>
      </c>
      <c r="E32" s="624"/>
      <c r="F32" s="625">
        <f>Notes!H271</f>
        <v>0.25257777777777779</v>
      </c>
      <c r="G32" s="594"/>
    </row>
    <row r="33" spans="2:7" ht="15.75" customHeight="1" thickTop="1">
      <c r="C33" s="623"/>
      <c r="D33" s="1001"/>
      <c r="E33" s="594"/>
      <c r="F33" s="594"/>
      <c r="G33" s="594"/>
    </row>
    <row r="34" spans="2:7" ht="15.75" customHeight="1">
      <c r="B34" s="1192" t="str">
        <f>SOFP!A51</f>
        <v>The annexed notes 1 to 30 form an integral part of these financial statements.</v>
      </c>
      <c r="C34" s="1192"/>
      <c r="D34" s="1192"/>
      <c r="E34" s="1192"/>
      <c r="F34" s="1192"/>
    </row>
    <row r="42" spans="2:7" ht="15.75" customHeight="1">
      <c r="B42" s="1193" t="str">
        <f>SOFP!A57</f>
        <v>CHIEF EXECUTIVE   _______________                                                                 DIRECTOR  ______________</v>
      </c>
      <c r="C42" s="1193"/>
      <c r="D42" s="1193"/>
      <c r="E42" s="1193"/>
      <c r="F42" s="1193"/>
    </row>
  </sheetData>
  <mergeCells count="2">
    <mergeCell ref="B34:F34"/>
    <mergeCell ref="B42:F42"/>
  </mergeCells>
  <printOptions horizontalCentered="1"/>
  <pageMargins left="1" right="0.75" top="0.75" bottom="0.75" header="0" footer="0"/>
  <pageSetup paperSize="9" scale="8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3"/>
  <sheetViews>
    <sheetView view="pageBreakPreview" topLeftCell="A35" zoomScaleNormal="100" zoomScaleSheetLayoutView="100" workbookViewId="0">
      <selection activeCell="A22" sqref="A22:A23"/>
    </sheetView>
  </sheetViews>
  <sheetFormatPr defaultRowHeight="15.75"/>
  <cols>
    <col min="1" max="1" width="62.75" style="20" customWidth="1"/>
    <col min="2" max="2" width="14.625" style="20" customWidth="1"/>
    <col min="3" max="3" width="1.625" style="20" customWidth="1"/>
    <col min="4" max="4" width="14.625" style="20" customWidth="1"/>
    <col min="5" max="5" width="1.375" style="20" hidden="1" customWidth="1"/>
    <col min="6" max="6" width="12" style="20" hidden="1" customWidth="1"/>
    <col min="7" max="7" width="1.5" style="20" hidden="1" customWidth="1"/>
    <col min="8" max="8" width="11.25" style="20" hidden="1" customWidth="1"/>
    <col min="9" max="9" width="1.5" style="20" hidden="1" customWidth="1"/>
    <col min="10" max="10" width="12" style="20" hidden="1" customWidth="1"/>
    <col min="11" max="11" width="0.875" style="20" hidden="1" customWidth="1"/>
    <col min="12" max="12" width="13.5" style="20" hidden="1" customWidth="1"/>
    <col min="13" max="13" width="13.375" style="30" bestFit="1" customWidth="1"/>
    <col min="14" max="14" width="13.125" style="30" hidden="1" customWidth="1"/>
    <col min="15" max="15" width="14.125" style="28" hidden="1" customWidth="1"/>
    <col min="16" max="16" width="11.75" style="30" bestFit="1" customWidth="1"/>
    <col min="17" max="17" width="13.125" style="30" customWidth="1"/>
    <col min="18" max="18" width="9.875" style="30" bestFit="1" customWidth="1"/>
    <col min="19" max="19" width="13.375" style="30" bestFit="1" customWidth="1"/>
    <col min="20" max="253" width="9" style="30"/>
    <col min="254" max="254" width="3.25" style="30" customWidth="1"/>
    <col min="255" max="255" width="38.125" style="30" customWidth="1"/>
    <col min="256" max="256" width="6.75" style="30" customWidth="1"/>
    <col min="257" max="257" width="1.5" style="30" customWidth="1"/>
    <col min="258" max="258" width="15.75" style="30" customWidth="1"/>
    <col min="259" max="259" width="1.375" style="30" customWidth="1"/>
    <col min="260" max="260" width="16.25" style="30" customWidth="1"/>
    <col min="261" max="268" width="0" style="30" hidden="1" customWidth="1"/>
    <col min="269" max="269" width="11.25" style="30" customWidth="1"/>
    <col min="270" max="271" width="0" style="30" hidden="1" customWidth="1"/>
    <col min="272" max="272" width="3.875" style="30" customWidth="1"/>
    <col min="273" max="273" width="13.125" style="30" customWidth="1"/>
    <col min="274" max="274" width="9.875" style="30" bestFit="1" customWidth="1"/>
    <col min="275" max="509" width="9" style="30"/>
    <col min="510" max="510" width="3.25" style="30" customWidth="1"/>
    <col min="511" max="511" width="38.125" style="30" customWidth="1"/>
    <col min="512" max="512" width="6.75" style="30" customWidth="1"/>
    <col min="513" max="513" width="1.5" style="30" customWidth="1"/>
    <col min="514" max="514" width="15.75" style="30" customWidth="1"/>
    <col min="515" max="515" width="1.375" style="30" customWidth="1"/>
    <col min="516" max="516" width="16.25" style="30" customWidth="1"/>
    <col min="517" max="524" width="0" style="30" hidden="1" customWidth="1"/>
    <col min="525" max="525" width="11.25" style="30" customWidth="1"/>
    <col min="526" max="527" width="0" style="30" hidden="1" customWidth="1"/>
    <col min="528" max="528" width="3.875" style="30" customWidth="1"/>
    <col min="529" max="529" width="13.125" style="30" customWidth="1"/>
    <col min="530" max="530" width="9.875" style="30" bestFit="1" customWidth="1"/>
    <col min="531" max="765" width="9" style="30"/>
    <col min="766" max="766" width="3.25" style="30" customWidth="1"/>
    <col min="767" max="767" width="38.125" style="30" customWidth="1"/>
    <col min="768" max="768" width="6.75" style="30" customWidth="1"/>
    <col min="769" max="769" width="1.5" style="30" customWidth="1"/>
    <col min="770" max="770" width="15.75" style="30" customWidth="1"/>
    <col min="771" max="771" width="1.375" style="30" customWidth="1"/>
    <col min="772" max="772" width="16.25" style="30" customWidth="1"/>
    <col min="773" max="780" width="0" style="30" hidden="1" customWidth="1"/>
    <col min="781" max="781" width="11.25" style="30" customWidth="1"/>
    <col min="782" max="783" width="0" style="30" hidden="1" customWidth="1"/>
    <col min="784" max="784" width="3.875" style="30" customWidth="1"/>
    <col min="785" max="785" width="13.125" style="30" customWidth="1"/>
    <col min="786" max="786" width="9.875" style="30" bestFit="1" customWidth="1"/>
    <col min="787" max="1021" width="9" style="30"/>
    <col min="1022" max="1022" width="3.25" style="30" customWidth="1"/>
    <col min="1023" max="1023" width="38.125" style="30" customWidth="1"/>
    <col min="1024" max="1024" width="6.75" style="30" customWidth="1"/>
    <col min="1025" max="1025" width="1.5" style="30" customWidth="1"/>
    <col min="1026" max="1026" width="15.75" style="30" customWidth="1"/>
    <col min="1027" max="1027" width="1.375" style="30" customWidth="1"/>
    <col min="1028" max="1028" width="16.25" style="30" customWidth="1"/>
    <col min="1029" max="1036" width="0" style="30" hidden="1" customWidth="1"/>
    <col min="1037" max="1037" width="11.25" style="30" customWidth="1"/>
    <col min="1038" max="1039" width="0" style="30" hidden="1" customWidth="1"/>
    <col min="1040" max="1040" width="3.875" style="30" customWidth="1"/>
    <col min="1041" max="1041" width="13.125" style="30" customWidth="1"/>
    <col min="1042" max="1042" width="9.875" style="30" bestFit="1" customWidth="1"/>
    <col min="1043" max="1277" width="9" style="30"/>
    <col min="1278" max="1278" width="3.25" style="30" customWidth="1"/>
    <col min="1279" max="1279" width="38.125" style="30" customWidth="1"/>
    <col min="1280" max="1280" width="6.75" style="30" customWidth="1"/>
    <col min="1281" max="1281" width="1.5" style="30" customWidth="1"/>
    <col min="1282" max="1282" width="15.75" style="30" customWidth="1"/>
    <col min="1283" max="1283" width="1.375" style="30" customWidth="1"/>
    <col min="1284" max="1284" width="16.25" style="30" customWidth="1"/>
    <col min="1285" max="1292" width="0" style="30" hidden="1" customWidth="1"/>
    <col min="1293" max="1293" width="11.25" style="30" customWidth="1"/>
    <col min="1294" max="1295" width="0" style="30" hidden="1" customWidth="1"/>
    <col min="1296" max="1296" width="3.875" style="30" customWidth="1"/>
    <col min="1297" max="1297" width="13.125" style="30" customWidth="1"/>
    <col min="1298" max="1298" width="9.875" style="30" bestFit="1" customWidth="1"/>
    <col min="1299" max="1533" width="9" style="30"/>
    <col min="1534" max="1534" width="3.25" style="30" customWidth="1"/>
    <col min="1535" max="1535" width="38.125" style="30" customWidth="1"/>
    <col min="1536" max="1536" width="6.75" style="30" customWidth="1"/>
    <col min="1537" max="1537" width="1.5" style="30" customWidth="1"/>
    <col min="1538" max="1538" width="15.75" style="30" customWidth="1"/>
    <col min="1539" max="1539" width="1.375" style="30" customWidth="1"/>
    <col min="1540" max="1540" width="16.25" style="30" customWidth="1"/>
    <col min="1541" max="1548" width="0" style="30" hidden="1" customWidth="1"/>
    <col min="1549" max="1549" width="11.25" style="30" customWidth="1"/>
    <col min="1550" max="1551" width="0" style="30" hidden="1" customWidth="1"/>
    <col min="1552" max="1552" width="3.875" style="30" customWidth="1"/>
    <col min="1553" max="1553" width="13.125" style="30" customWidth="1"/>
    <col min="1554" max="1554" width="9.875" style="30" bestFit="1" customWidth="1"/>
    <col min="1555" max="1789" width="9" style="30"/>
    <col min="1790" max="1790" width="3.25" style="30" customWidth="1"/>
    <col min="1791" max="1791" width="38.125" style="30" customWidth="1"/>
    <col min="1792" max="1792" width="6.75" style="30" customWidth="1"/>
    <col min="1793" max="1793" width="1.5" style="30" customWidth="1"/>
    <col min="1794" max="1794" width="15.75" style="30" customWidth="1"/>
    <col min="1795" max="1795" width="1.375" style="30" customWidth="1"/>
    <col min="1796" max="1796" width="16.25" style="30" customWidth="1"/>
    <col min="1797" max="1804" width="0" style="30" hidden="1" customWidth="1"/>
    <col min="1805" max="1805" width="11.25" style="30" customWidth="1"/>
    <col min="1806" max="1807" width="0" style="30" hidden="1" customWidth="1"/>
    <col min="1808" max="1808" width="3.875" style="30" customWidth="1"/>
    <col min="1809" max="1809" width="13.125" style="30" customWidth="1"/>
    <col min="1810" max="1810" width="9.875" style="30" bestFit="1" customWidth="1"/>
    <col min="1811" max="2045" width="9" style="30"/>
    <col min="2046" max="2046" width="3.25" style="30" customWidth="1"/>
    <col min="2047" max="2047" width="38.125" style="30" customWidth="1"/>
    <col min="2048" max="2048" width="6.75" style="30" customWidth="1"/>
    <col min="2049" max="2049" width="1.5" style="30" customWidth="1"/>
    <col min="2050" max="2050" width="15.75" style="30" customWidth="1"/>
    <col min="2051" max="2051" width="1.375" style="30" customWidth="1"/>
    <col min="2052" max="2052" width="16.25" style="30" customWidth="1"/>
    <col min="2053" max="2060" width="0" style="30" hidden="1" customWidth="1"/>
    <col min="2061" max="2061" width="11.25" style="30" customWidth="1"/>
    <col min="2062" max="2063" width="0" style="30" hidden="1" customWidth="1"/>
    <col min="2064" max="2064" width="3.875" style="30" customWidth="1"/>
    <col min="2065" max="2065" width="13.125" style="30" customWidth="1"/>
    <col min="2066" max="2066" width="9.875" style="30" bestFit="1" customWidth="1"/>
    <col min="2067" max="2301" width="9" style="30"/>
    <col min="2302" max="2302" width="3.25" style="30" customWidth="1"/>
    <col min="2303" max="2303" width="38.125" style="30" customWidth="1"/>
    <col min="2304" max="2304" width="6.75" style="30" customWidth="1"/>
    <col min="2305" max="2305" width="1.5" style="30" customWidth="1"/>
    <col min="2306" max="2306" width="15.75" style="30" customWidth="1"/>
    <col min="2307" max="2307" width="1.375" style="30" customWidth="1"/>
    <col min="2308" max="2308" width="16.25" style="30" customWidth="1"/>
    <col min="2309" max="2316" width="0" style="30" hidden="1" customWidth="1"/>
    <col min="2317" max="2317" width="11.25" style="30" customWidth="1"/>
    <col min="2318" max="2319" width="0" style="30" hidden="1" customWidth="1"/>
    <col min="2320" max="2320" width="3.875" style="30" customWidth="1"/>
    <col min="2321" max="2321" width="13.125" style="30" customWidth="1"/>
    <col min="2322" max="2322" width="9.875" style="30" bestFit="1" customWidth="1"/>
    <col min="2323" max="2557" width="9" style="30"/>
    <col min="2558" max="2558" width="3.25" style="30" customWidth="1"/>
    <col min="2559" max="2559" width="38.125" style="30" customWidth="1"/>
    <col min="2560" max="2560" width="6.75" style="30" customWidth="1"/>
    <col min="2561" max="2561" width="1.5" style="30" customWidth="1"/>
    <col min="2562" max="2562" width="15.75" style="30" customWidth="1"/>
    <col min="2563" max="2563" width="1.375" style="30" customWidth="1"/>
    <col min="2564" max="2564" width="16.25" style="30" customWidth="1"/>
    <col min="2565" max="2572" width="0" style="30" hidden="1" customWidth="1"/>
    <col min="2573" max="2573" width="11.25" style="30" customWidth="1"/>
    <col min="2574" max="2575" width="0" style="30" hidden="1" customWidth="1"/>
    <col min="2576" max="2576" width="3.875" style="30" customWidth="1"/>
    <col min="2577" max="2577" width="13.125" style="30" customWidth="1"/>
    <col min="2578" max="2578" width="9.875" style="30" bestFit="1" customWidth="1"/>
    <col min="2579" max="2813" width="9" style="30"/>
    <col min="2814" max="2814" width="3.25" style="30" customWidth="1"/>
    <col min="2815" max="2815" width="38.125" style="30" customWidth="1"/>
    <col min="2816" max="2816" width="6.75" style="30" customWidth="1"/>
    <col min="2817" max="2817" width="1.5" style="30" customWidth="1"/>
    <col min="2818" max="2818" width="15.75" style="30" customWidth="1"/>
    <col min="2819" max="2819" width="1.375" style="30" customWidth="1"/>
    <col min="2820" max="2820" width="16.25" style="30" customWidth="1"/>
    <col min="2821" max="2828" width="0" style="30" hidden="1" customWidth="1"/>
    <col min="2829" max="2829" width="11.25" style="30" customWidth="1"/>
    <col min="2830" max="2831" width="0" style="30" hidden="1" customWidth="1"/>
    <col min="2832" max="2832" width="3.875" style="30" customWidth="1"/>
    <col min="2833" max="2833" width="13.125" style="30" customWidth="1"/>
    <col min="2834" max="2834" width="9.875" style="30" bestFit="1" customWidth="1"/>
    <col min="2835" max="3069" width="9" style="30"/>
    <col min="3070" max="3070" width="3.25" style="30" customWidth="1"/>
    <col min="3071" max="3071" width="38.125" style="30" customWidth="1"/>
    <col min="3072" max="3072" width="6.75" style="30" customWidth="1"/>
    <col min="3073" max="3073" width="1.5" style="30" customWidth="1"/>
    <col min="3074" max="3074" width="15.75" style="30" customWidth="1"/>
    <col min="3075" max="3075" width="1.375" style="30" customWidth="1"/>
    <col min="3076" max="3076" width="16.25" style="30" customWidth="1"/>
    <col min="3077" max="3084" width="0" style="30" hidden="1" customWidth="1"/>
    <col min="3085" max="3085" width="11.25" style="30" customWidth="1"/>
    <col min="3086" max="3087" width="0" style="30" hidden="1" customWidth="1"/>
    <col min="3088" max="3088" width="3.875" style="30" customWidth="1"/>
    <col min="3089" max="3089" width="13.125" style="30" customWidth="1"/>
    <col min="3090" max="3090" width="9.875" style="30" bestFit="1" customWidth="1"/>
    <col min="3091" max="3325" width="9" style="30"/>
    <col min="3326" max="3326" width="3.25" style="30" customWidth="1"/>
    <col min="3327" max="3327" width="38.125" style="30" customWidth="1"/>
    <col min="3328" max="3328" width="6.75" style="30" customWidth="1"/>
    <col min="3329" max="3329" width="1.5" style="30" customWidth="1"/>
    <col min="3330" max="3330" width="15.75" style="30" customWidth="1"/>
    <col min="3331" max="3331" width="1.375" style="30" customWidth="1"/>
    <col min="3332" max="3332" width="16.25" style="30" customWidth="1"/>
    <col min="3333" max="3340" width="0" style="30" hidden="1" customWidth="1"/>
    <col min="3341" max="3341" width="11.25" style="30" customWidth="1"/>
    <col min="3342" max="3343" width="0" style="30" hidden="1" customWidth="1"/>
    <col min="3344" max="3344" width="3.875" style="30" customWidth="1"/>
    <col min="3345" max="3345" width="13.125" style="30" customWidth="1"/>
    <col min="3346" max="3346" width="9.875" style="30" bestFit="1" customWidth="1"/>
    <col min="3347" max="3581" width="9" style="30"/>
    <col min="3582" max="3582" width="3.25" style="30" customWidth="1"/>
    <col min="3583" max="3583" width="38.125" style="30" customWidth="1"/>
    <col min="3584" max="3584" width="6.75" style="30" customWidth="1"/>
    <col min="3585" max="3585" width="1.5" style="30" customWidth="1"/>
    <col min="3586" max="3586" width="15.75" style="30" customWidth="1"/>
    <col min="3587" max="3587" width="1.375" style="30" customWidth="1"/>
    <col min="3588" max="3588" width="16.25" style="30" customWidth="1"/>
    <col min="3589" max="3596" width="0" style="30" hidden="1" customWidth="1"/>
    <col min="3597" max="3597" width="11.25" style="30" customWidth="1"/>
    <col min="3598" max="3599" width="0" style="30" hidden="1" customWidth="1"/>
    <col min="3600" max="3600" width="3.875" style="30" customWidth="1"/>
    <col min="3601" max="3601" width="13.125" style="30" customWidth="1"/>
    <col min="3602" max="3602" width="9.875" style="30" bestFit="1" customWidth="1"/>
    <col min="3603" max="3837" width="9" style="30"/>
    <col min="3838" max="3838" width="3.25" style="30" customWidth="1"/>
    <col min="3839" max="3839" width="38.125" style="30" customWidth="1"/>
    <col min="3840" max="3840" width="6.75" style="30" customWidth="1"/>
    <col min="3841" max="3841" width="1.5" style="30" customWidth="1"/>
    <col min="3842" max="3842" width="15.75" style="30" customWidth="1"/>
    <col min="3843" max="3843" width="1.375" style="30" customWidth="1"/>
    <col min="3844" max="3844" width="16.25" style="30" customWidth="1"/>
    <col min="3845" max="3852" width="0" style="30" hidden="1" customWidth="1"/>
    <col min="3853" max="3853" width="11.25" style="30" customWidth="1"/>
    <col min="3854" max="3855" width="0" style="30" hidden="1" customWidth="1"/>
    <col min="3856" max="3856" width="3.875" style="30" customWidth="1"/>
    <col min="3857" max="3857" width="13.125" style="30" customWidth="1"/>
    <col min="3858" max="3858" width="9.875" style="30" bestFit="1" customWidth="1"/>
    <col min="3859" max="4093" width="9" style="30"/>
    <col min="4094" max="4094" width="3.25" style="30" customWidth="1"/>
    <col min="4095" max="4095" width="38.125" style="30" customWidth="1"/>
    <col min="4096" max="4096" width="6.75" style="30" customWidth="1"/>
    <col min="4097" max="4097" width="1.5" style="30" customWidth="1"/>
    <col min="4098" max="4098" width="15.75" style="30" customWidth="1"/>
    <col min="4099" max="4099" width="1.375" style="30" customWidth="1"/>
    <col min="4100" max="4100" width="16.25" style="30" customWidth="1"/>
    <col min="4101" max="4108" width="0" style="30" hidden="1" customWidth="1"/>
    <col min="4109" max="4109" width="11.25" style="30" customWidth="1"/>
    <col min="4110" max="4111" width="0" style="30" hidden="1" customWidth="1"/>
    <col min="4112" max="4112" width="3.875" style="30" customWidth="1"/>
    <col min="4113" max="4113" width="13.125" style="30" customWidth="1"/>
    <col min="4114" max="4114" width="9.875" style="30" bestFit="1" customWidth="1"/>
    <col min="4115" max="4349" width="9" style="30"/>
    <col min="4350" max="4350" width="3.25" style="30" customWidth="1"/>
    <col min="4351" max="4351" width="38.125" style="30" customWidth="1"/>
    <col min="4352" max="4352" width="6.75" style="30" customWidth="1"/>
    <col min="4353" max="4353" width="1.5" style="30" customWidth="1"/>
    <col min="4354" max="4354" width="15.75" style="30" customWidth="1"/>
    <col min="4355" max="4355" width="1.375" style="30" customWidth="1"/>
    <col min="4356" max="4356" width="16.25" style="30" customWidth="1"/>
    <col min="4357" max="4364" width="0" style="30" hidden="1" customWidth="1"/>
    <col min="4365" max="4365" width="11.25" style="30" customWidth="1"/>
    <col min="4366" max="4367" width="0" style="30" hidden="1" customWidth="1"/>
    <col min="4368" max="4368" width="3.875" style="30" customWidth="1"/>
    <col min="4369" max="4369" width="13.125" style="30" customWidth="1"/>
    <col min="4370" max="4370" width="9.875" style="30" bestFit="1" customWidth="1"/>
    <col min="4371" max="4605" width="9" style="30"/>
    <col min="4606" max="4606" width="3.25" style="30" customWidth="1"/>
    <col min="4607" max="4607" width="38.125" style="30" customWidth="1"/>
    <col min="4608" max="4608" width="6.75" style="30" customWidth="1"/>
    <col min="4609" max="4609" width="1.5" style="30" customWidth="1"/>
    <col min="4610" max="4610" width="15.75" style="30" customWidth="1"/>
    <col min="4611" max="4611" width="1.375" style="30" customWidth="1"/>
    <col min="4612" max="4612" width="16.25" style="30" customWidth="1"/>
    <col min="4613" max="4620" width="0" style="30" hidden="1" customWidth="1"/>
    <col min="4621" max="4621" width="11.25" style="30" customWidth="1"/>
    <col min="4622" max="4623" width="0" style="30" hidden="1" customWidth="1"/>
    <col min="4624" max="4624" width="3.875" style="30" customWidth="1"/>
    <col min="4625" max="4625" width="13.125" style="30" customWidth="1"/>
    <col min="4626" max="4626" width="9.875" style="30" bestFit="1" customWidth="1"/>
    <col min="4627" max="4861" width="9" style="30"/>
    <col min="4862" max="4862" width="3.25" style="30" customWidth="1"/>
    <col min="4863" max="4863" width="38.125" style="30" customWidth="1"/>
    <col min="4864" max="4864" width="6.75" style="30" customWidth="1"/>
    <col min="4865" max="4865" width="1.5" style="30" customWidth="1"/>
    <col min="4866" max="4866" width="15.75" style="30" customWidth="1"/>
    <col min="4867" max="4867" width="1.375" style="30" customWidth="1"/>
    <col min="4868" max="4868" width="16.25" style="30" customWidth="1"/>
    <col min="4869" max="4876" width="0" style="30" hidden="1" customWidth="1"/>
    <col min="4877" max="4877" width="11.25" style="30" customWidth="1"/>
    <col min="4878" max="4879" width="0" style="30" hidden="1" customWidth="1"/>
    <col min="4880" max="4880" width="3.875" style="30" customWidth="1"/>
    <col min="4881" max="4881" width="13.125" style="30" customWidth="1"/>
    <col min="4882" max="4882" width="9.875" style="30" bestFit="1" customWidth="1"/>
    <col min="4883" max="5117" width="9" style="30"/>
    <col min="5118" max="5118" width="3.25" style="30" customWidth="1"/>
    <col min="5119" max="5119" width="38.125" style="30" customWidth="1"/>
    <col min="5120" max="5120" width="6.75" style="30" customWidth="1"/>
    <col min="5121" max="5121" width="1.5" style="30" customWidth="1"/>
    <col min="5122" max="5122" width="15.75" style="30" customWidth="1"/>
    <col min="5123" max="5123" width="1.375" style="30" customWidth="1"/>
    <col min="5124" max="5124" width="16.25" style="30" customWidth="1"/>
    <col min="5125" max="5132" width="0" style="30" hidden="1" customWidth="1"/>
    <col min="5133" max="5133" width="11.25" style="30" customWidth="1"/>
    <col min="5134" max="5135" width="0" style="30" hidden="1" customWidth="1"/>
    <col min="5136" max="5136" width="3.875" style="30" customWidth="1"/>
    <col min="5137" max="5137" width="13.125" style="30" customWidth="1"/>
    <col min="5138" max="5138" width="9.875" style="30" bestFit="1" customWidth="1"/>
    <col min="5139" max="5373" width="9" style="30"/>
    <col min="5374" max="5374" width="3.25" style="30" customWidth="1"/>
    <col min="5375" max="5375" width="38.125" style="30" customWidth="1"/>
    <col min="5376" max="5376" width="6.75" style="30" customWidth="1"/>
    <col min="5377" max="5377" width="1.5" style="30" customWidth="1"/>
    <col min="5378" max="5378" width="15.75" style="30" customWidth="1"/>
    <col min="5379" max="5379" width="1.375" style="30" customWidth="1"/>
    <col min="5380" max="5380" width="16.25" style="30" customWidth="1"/>
    <col min="5381" max="5388" width="0" style="30" hidden="1" customWidth="1"/>
    <col min="5389" max="5389" width="11.25" style="30" customWidth="1"/>
    <col min="5390" max="5391" width="0" style="30" hidden="1" customWidth="1"/>
    <col min="5392" max="5392" width="3.875" style="30" customWidth="1"/>
    <col min="5393" max="5393" width="13.125" style="30" customWidth="1"/>
    <col min="5394" max="5394" width="9.875" style="30" bestFit="1" customWidth="1"/>
    <col min="5395" max="5629" width="9" style="30"/>
    <col min="5630" max="5630" width="3.25" style="30" customWidth="1"/>
    <col min="5631" max="5631" width="38.125" style="30" customWidth="1"/>
    <col min="5632" max="5632" width="6.75" style="30" customWidth="1"/>
    <col min="5633" max="5633" width="1.5" style="30" customWidth="1"/>
    <col min="5634" max="5634" width="15.75" style="30" customWidth="1"/>
    <col min="5635" max="5635" width="1.375" style="30" customWidth="1"/>
    <col min="5636" max="5636" width="16.25" style="30" customWidth="1"/>
    <col min="5637" max="5644" width="0" style="30" hidden="1" customWidth="1"/>
    <col min="5645" max="5645" width="11.25" style="30" customWidth="1"/>
    <col min="5646" max="5647" width="0" style="30" hidden="1" customWidth="1"/>
    <col min="5648" max="5648" width="3.875" style="30" customWidth="1"/>
    <col min="5649" max="5649" width="13.125" style="30" customWidth="1"/>
    <col min="5650" max="5650" width="9.875" style="30" bestFit="1" customWidth="1"/>
    <col min="5651" max="5885" width="9" style="30"/>
    <col min="5886" max="5886" width="3.25" style="30" customWidth="1"/>
    <col min="5887" max="5887" width="38.125" style="30" customWidth="1"/>
    <col min="5888" max="5888" width="6.75" style="30" customWidth="1"/>
    <col min="5889" max="5889" width="1.5" style="30" customWidth="1"/>
    <col min="5890" max="5890" width="15.75" style="30" customWidth="1"/>
    <col min="5891" max="5891" width="1.375" style="30" customWidth="1"/>
    <col min="5892" max="5892" width="16.25" style="30" customWidth="1"/>
    <col min="5893" max="5900" width="0" style="30" hidden="1" customWidth="1"/>
    <col min="5901" max="5901" width="11.25" style="30" customWidth="1"/>
    <col min="5902" max="5903" width="0" style="30" hidden="1" customWidth="1"/>
    <col min="5904" max="5904" width="3.875" style="30" customWidth="1"/>
    <col min="5905" max="5905" width="13.125" style="30" customWidth="1"/>
    <col min="5906" max="5906" width="9.875" style="30" bestFit="1" customWidth="1"/>
    <col min="5907" max="6141" width="9" style="30"/>
    <col min="6142" max="6142" width="3.25" style="30" customWidth="1"/>
    <col min="6143" max="6143" width="38.125" style="30" customWidth="1"/>
    <col min="6144" max="6144" width="6.75" style="30" customWidth="1"/>
    <col min="6145" max="6145" width="1.5" style="30" customWidth="1"/>
    <col min="6146" max="6146" width="15.75" style="30" customWidth="1"/>
    <col min="6147" max="6147" width="1.375" style="30" customWidth="1"/>
    <col min="6148" max="6148" width="16.25" style="30" customWidth="1"/>
    <col min="6149" max="6156" width="0" style="30" hidden="1" customWidth="1"/>
    <col min="6157" max="6157" width="11.25" style="30" customWidth="1"/>
    <col min="6158" max="6159" width="0" style="30" hidden="1" customWidth="1"/>
    <col min="6160" max="6160" width="3.875" style="30" customWidth="1"/>
    <col min="6161" max="6161" width="13.125" style="30" customWidth="1"/>
    <col min="6162" max="6162" width="9.875" style="30" bestFit="1" customWidth="1"/>
    <col min="6163" max="6397" width="9" style="30"/>
    <col min="6398" max="6398" width="3.25" style="30" customWidth="1"/>
    <col min="6399" max="6399" width="38.125" style="30" customWidth="1"/>
    <col min="6400" max="6400" width="6.75" style="30" customWidth="1"/>
    <col min="6401" max="6401" width="1.5" style="30" customWidth="1"/>
    <col min="6402" max="6402" width="15.75" style="30" customWidth="1"/>
    <col min="6403" max="6403" width="1.375" style="30" customWidth="1"/>
    <col min="6404" max="6404" width="16.25" style="30" customWidth="1"/>
    <col min="6405" max="6412" width="0" style="30" hidden="1" customWidth="1"/>
    <col min="6413" max="6413" width="11.25" style="30" customWidth="1"/>
    <col min="6414" max="6415" width="0" style="30" hidden="1" customWidth="1"/>
    <col min="6416" max="6416" width="3.875" style="30" customWidth="1"/>
    <col min="6417" max="6417" width="13.125" style="30" customWidth="1"/>
    <col min="6418" max="6418" width="9.875" style="30" bestFit="1" customWidth="1"/>
    <col min="6419" max="6653" width="9" style="30"/>
    <col min="6654" max="6654" width="3.25" style="30" customWidth="1"/>
    <col min="6655" max="6655" width="38.125" style="30" customWidth="1"/>
    <col min="6656" max="6656" width="6.75" style="30" customWidth="1"/>
    <col min="6657" max="6657" width="1.5" style="30" customWidth="1"/>
    <col min="6658" max="6658" width="15.75" style="30" customWidth="1"/>
    <col min="6659" max="6659" width="1.375" style="30" customWidth="1"/>
    <col min="6660" max="6660" width="16.25" style="30" customWidth="1"/>
    <col min="6661" max="6668" width="0" style="30" hidden="1" customWidth="1"/>
    <col min="6669" max="6669" width="11.25" style="30" customWidth="1"/>
    <col min="6670" max="6671" width="0" style="30" hidden="1" customWidth="1"/>
    <col min="6672" max="6672" width="3.875" style="30" customWidth="1"/>
    <col min="6673" max="6673" width="13.125" style="30" customWidth="1"/>
    <col min="6674" max="6674" width="9.875" style="30" bestFit="1" customWidth="1"/>
    <col min="6675" max="6909" width="9" style="30"/>
    <col min="6910" max="6910" width="3.25" style="30" customWidth="1"/>
    <col min="6911" max="6911" width="38.125" style="30" customWidth="1"/>
    <col min="6912" max="6912" width="6.75" style="30" customWidth="1"/>
    <col min="6913" max="6913" width="1.5" style="30" customWidth="1"/>
    <col min="6914" max="6914" width="15.75" style="30" customWidth="1"/>
    <col min="6915" max="6915" width="1.375" style="30" customWidth="1"/>
    <col min="6916" max="6916" width="16.25" style="30" customWidth="1"/>
    <col min="6917" max="6924" width="0" style="30" hidden="1" customWidth="1"/>
    <col min="6925" max="6925" width="11.25" style="30" customWidth="1"/>
    <col min="6926" max="6927" width="0" style="30" hidden="1" customWidth="1"/>
    <col min="6928" max="6928" width="3.875" style="30" customWidth="1"/>
    <col min="6929" max="6929" width="13.125" style="30" customWidth="1"/>
    <col min="6930" max="6930" width="9.875" style="30" bestFit="1" customWidth="1"/>
    <col min="6931" max="7165" width="9" style="30"/>
    <col min="7166" max="7166" width="3.25" style="30" customWidth="1"/>
    <col min="7167" max="7167" width="38.125" style="30" customWidth="1"/>
    <col min="7168" max="7168" width="6.75" style="30" customWidth="1"/>
    <col min="7169" max="7169" width="1.5" style="30" customWidth="1"/>
    <col min="7170" max="7170" width="15.75" style="30" customWidth="1"/>
    <col min="7171" max="7171" width="1.375" style="30" customWidth="1"/>
    <col min="7172" max="7172" width="16.25" style="30" customWidth="1"/>
    <col min="7173" max="7180" width="0" style="30" hidden="1" customWidth="1"/>
    <col min="7181" max="7181" width="11.25" style="30" customWidth="1"/>
    <col min="7182" max="7183" width="0" style="30" hidden="1" customWidth="1"/>
    <col min="7184" max="7184" width="3.875" style="30" customWidth="1"/>
    <col min="7185" max="7185" width="13.125" style="30" customWidth="1"/>
    <col min="7186" max="7186" width="9.875" style="30" bestFit="1" customWidth="1"/>
    <col min="7187" max="7421" width="9" style="30"/>
    <col min="7422" max="7422" width="3.25" style="30" customWidth="1"/>
    <col min="7423" max="7423" width="38.125" style="30" customWidth="1"/>
    <col min="7424" max="7424" width="6.75" style="30" customWidth="1"/>
    <col min="7425" max="7425" width="1.5" style="30" customWidth="1"/>
    <col min="7426" max="7426" width="15.75" style="30" customWidth="1"/>
    <col min="7427" max="7427" width="1.375" style="30" customWidth="1"/>
    <col min="7428" max="7428" width="16.25" style="30" customWidth="1"/>
    <col min="7429" max="7436" width="0" style="30" hidden="1" customWidth="1"/>
    <col min="7437" max="7437" width="11.25" style="30" customWidth="1"/>
    <col min="7438" max="7439" width="0" style="30" hidden="1" customWidth="1"/>
    <col min="7440" max="7440" width="3.875" style="30" customWidth="1"/>
    <col min="7441" max="7441" width="13.125" style="30" customWidth="1"/>
    <col min="7442" max="7442" width="9.875" style="30" bestFit="1" customWidth="1"/>
    <col min="7443" max="7677" width="9" style="30"/>
    <col min="7678" max="7678" width="3.25" style="30" customWidth="1"/>
    <col min="7679" max="7679" width="38.125" style="30" customWidth="1"/>
    <col min="7680" max="7680" width="6.75" style="30" customWidth="1"/>
    <col min="7681" max="7681" width="1.5" style="30" customWidth="1"/>
    <col min="7682" max="7682" width="15.75" style="30" customWidth="1"/>
    <col min="7683" max="7683" width="1.375" style="30" customWidth="1"/>
    <col min="7684" max="7684" width="16.25" style="30" customWidth="1"/>
    <col min="7685" max="7692" width="0" style="30" hidden="1" customWidth="1"/>
    <col min="7693" max="7693" width="11.25" style="30" customWidth="1"/>
    <col min="7694" max="7695" width="0" style="30" hidden="1" customWidth="1"/>
    <col min="7696" max="7696" width="3.875" style="30" customWidth="1"/>
    <col min="7697" max="7697" width="13.125" style="30" customWidth="1"/>
    <col min="7698" max="7698" width="9.875" style="30" bestFit="1" customWidth="1"/>
    <col min="7699" max="7933" width="9" style="30"/>
    <col min="7934" max="7934" width="3.25" style="30" customWidth="1"/>
    <col min="7935" max="7935" width="38.125" style="30" customWidth="1"/>
    <col min="7936" max="7936" width="6.75" style="30" customWidth="1"/>
    <col min="7937" max="7937" width="1.5" style="30" customWidth="1"/>
    <col min="7938" max="7938" width="15.75" style="30" customWidth="1"/>
    <col min="7939" max="7939" width="1.375" style="30" customWidth="1"/>
    <col min="7940" max="7940" width="16.25" style="30" customWidth="1"/>
    <col min="7941" max="7948" width="0" style="30" hidden="1" customWidth="1"/>
    <col min="7949" max="7949" width="11.25" style="30" customWidth="1"/>
    <col min="7950" max="7951" width="0" style="30" hidden="1" customWidth="1"/>
    <col min="7952" max="7952" width="3.875" style="30" customWidth="1"/>
    <col min="7953" max="7953" width="13.125" style="30" customWidth="1"/>
    <col min="7954" max="7954" width="9.875" style="30" bestFit="1" customWidth="1"/>
    <col min="7955" max="8189" width="9" style="30"/>
    <col min="8190" max="8190" width="3.25" style="30" customWidth="1"/>
    <col min="8191" max="8191" width="38.125" style="30" customWidth="1"/>
    <col min="8192" max="8192" width="6.75" style="30" customWidth="1"/>
    <col min="8193" max="8193" width="1.5" style="30" customWidth="1"/>
    <col min="8194" max="8194" width="15.75" style="30" customWidth="1"/>
    <col min="8195" max="8195" width="1.375" style="30" customWidth="1"/>
    <col min="8196" max="8196" width="16.25" style="30" customWidth="1"/>
    <col min="8197" max="8204" width="0" style="30" hidden="1" customWidth="1"/>
    <col min="8205" max="8205" width="11.25" style="30" customWidth="1"/>
    <col min="8206" max="8207" width="0" style="30" hidden="1" customWidth="1"/>
    <col min="8208" max="8208" width="3.875" style="30" customWidth="1"/>
    <col min="8209" max="8209" width="13.125" style="30" customWidth="1"/>
    <col min="8210" max="8210" width="9.875" style="30" bestFit="1" customWidth="1"/>
    <col min="8211" max="8445" width="9" style="30"/>
    <col min="8446" max="8446" width="3.25" style="30" customWidth="1"/>
    <col min="8447" max="8447" width="38.125" style="30" customWidth="1"/>
    <col min="8448" max="8448" width="6.75" style="30" customWidth="1"/>
    <col min="8449" max="8449" width="1.5" style="30" customWidth="1"/>
    <col min="8450" max="8450" width="15.75" style="30" customWidth="1"/>
    <col min="8451" max="8451" width="1.375" style="30" customWidth="1"/>
    <col min="8452" max="8452" width="16.25" style="30" customWidth="1"/>
    <col min="8453" max="8460" width="0" style="30" hidden="1" customWidth="1"/>
    <col min="8461" max="8461" width="11.25" style="30" customWidth="1"/>
    <col min="8462" max="8463" width="0" style="30" hidden="1" customWidth="1"/>
    <col min="8464" max="8464" width="3.875" style="30" customWidth="1"/>
    <col min="8465" max="8465" width="13.125" style="30" customWidth="1"/>
    <col min="8466" max="8466" width="9.875" style="30" bestFit="1" customWidth="1"/>
    <col min="8467" max="8701" width="9" style="30"/>
    <col min="8702" max="8702" width="3.25" style="30" customWidth="1"/>
    <col min="8703" max="8703" width="38.125" style="30" customWidth="1"/>
    <col min="8704" max="8704" width="6.75" style="30" customWidth="1"/>
    <col min="8705" max="8705" width="1.5" style="30" customWidth="1"/>
    <col min="8706" max="8706" width="15.75" style="30" customWidth="1"/>
    <col min="8707" max="8707" width="1.375" style="30" customWidth="1"/>
    <col min="8708" max="8708" width="16.25" style="30" customWidth="1"/>
    <col min="8709" max="8716" width="0" style="30" hidden="1" customWidth="1"/>
    <col min="8717" max="8717" width="11.25" style="30" customWidth="1"/>
    <col min="8718" max="8719" width="0" style="30" hidden="1" customWidth="1"/>
    <col min="8720" max="8720" width="3.875" style="30" customWidth="1"/>
    <col min="8721" max="8721" width="13.125" style="30" customWidth="1"/>
    <col min="8722" max="8722" width="9.875" style="30" bestFit="1" customWidth="1"/>
    <col min="8723" max="8957" width="9" style="30"/>
    <col min="8958" max="8958" width="3.25" style="30" customWidth="1"/>
    <col min="8959" max="8959" width="38.125" style="30" customWidth="1"/>
    <col min="8960" max="8960" width="6.75" style="30" customWidth="1"/>
    <col min="8961" max="8961" width="1.5" style="30" customWidth="1"/>
    <col min="8962" max="8962" width="15.75" style="30" customWidth="1"/>
    <col min="8963" max="8963" width="1.375" style="30" customWidth="1"/>
    <col min="8964" max="8964" width="16.25" style="30" customWidth="1"/>
    <col min="8965" max="8972" width="0" style="30" hidden="1" customWidth="1"/>
    <col min="8973" max="8973" width="11.25" style="30" customWidth="1"/>
    <col min="8974" max="8975" width="0" style="30" hidden="1" customWidth="1"/>
    <col min="8976" max="8976" width="3.875" style="30" customWidth="1"/>
    <col min="8977" max="8977" width="13.125" style="30" customWidth="1"/>
    <col min="8978" max="8978" width="9.875" style="30" bestFit="1" customWidth="1"/>
    <col min="8979" max="9213" width="9" style="30"/>
    <col min="9214" max="9214" width="3.25" style="30" customWidth="1"/>
    <col min="9215" max="9215" width="38.125" style="30" customWidth="1"/>
    <col min="9216" max="9216" width="6.75" style="30" customWidth="1"/>
    <col min="9217" max="9217" width="1.5" style="30" customWidth="1"/>
    <col min="9218" max="9218" width="15.75" style="30" customWidth="1"/>
    <col min="9219" max="9219" width="1.375" style="30" customWidth="1"/>
    <col min="9220" max="9220" width="16.25" style="30" customWidth="1"/>
    <col min="9221" max="9228" width="0" style="30" hidden="1" customWidth="1"/>
    <col min="9229" max="9229" width="11.25" style="30" customWidth="1"/>
    <col min="9230" max="9231" width="0" style="30" hidden="1" customWidth="1"/>
    <col min="9232" max="9232" width="3.875" style="30" customWidth="1"/>
    <col min="9233" max="9233" width="13.125" style="30" customWidth="1"/>
    <col min="9234" max="9234" width="9.875" style="30" bestFit="1" customWidth="1"/>
    <col min="9235" max="9469" width="9" style="30"/>
    <col min="9470" max="9470" width="3.25" style="30" customWidth="1"/>
    <col min="9471" max="9471" width="38.125" style="30" customWidth="1"/>
    <col min="9472" max="9472" width="6.75" style="30" customWidth="1"/>
    <col min="9473" max="9473" width="1.5" style="30" customWidth="1"/>
    <col min="9474" max="9474" width="15.75" style="30" customWidth="1"/>
    <col min="9475" max="9475" width="1.375" style="30" customWidth="1"/>
    <col min="9476" max="9476" width="16.25" style="30" customWidth="1"/>
    <col min="9477" max="9484" width="0" style="30" hidden="1" customWidth="1"/>
    <col min="9485" max="9485" width="11.25" style="30" customWidth="1"/>
    <col min="9486" max="9487" width="0" style="30" hidden="1" customWidth="1"/>
    <col min="9488" max="9488" width="3.875" style="30" customWidth="1"/>
    <col min="9489" max="9489" width="13.125" style="30" customWidth="1"/>
    <col min="9490" max="9490" width="9.875" style="30" bestFit="1" customWidth="1"/>
    <col min="9491" max="9725" width="9" style="30"/>
    <col min="9726" max="9726" width="3.25" style="30" customWidth="1"/>
    <col min="9727" max="9727" width="38.125" style="30" customWidth="1"/>
    <col min="9728" max="9728" width="6.75" style="30" customWidth="1"/>
    <col min="9729" max="9729" width="1.5" style="30" customWidth="1"/>
    <col min="9730" max="9730" width="15.75" style="30" customWidth="1"/>
    <col min="9731" max="9731" width="1.375" style="30" customWidth="1"/>
    <col min="9732" max="9732" width="16.25" style="30" customWidth="1"/>
    <col min="9733" max="9740" width="0" style="30" hidden="1" customWidth="1"/>
    <col min="9741" max="9741" width="11.25" style="30" customWidth="1"/>
    <col min="9742" max="9743" width="0" style="30" hidden="1" customWidth="1"/>
    <col min="9744" max="9744" width="3.875" style="30" customWidth="1"/>
    <col min="9745" max="9745" width="13.125" style="30" customWidth="1"/>
    <col min="9746" max="9746" width="9.875" style="30" bestFit="1" customWidth="1"/>
    <col min="9747" max="9981" width="9" style="30"/>
    <col min="9982" max="9982" width="3.25" style="30" customWidth="1"/>
    <col min="9983" max="9983" width="38.125" style="30" customWidth="1"/>
    <col min="9984" max="9984" width="6.75" style="30" customWidth="1"/>
    <col min="9985" max="9985" width="1.5" style="30" customWidth="1"/>
    <col min="9986" max="9986" width="15.75" style="30" customWidth="1"/>
    <col min="9987" max="9987" width="1.375" style="30" customWidth="1"/>
    <col min="9988" max="9988" width="16.25" style="30" customWidth="1"/>
    <col min="9989" max="9996" width="0" style="30" hidden="1" customWidth="1"/>
    <col min="9997" max="9997" width="11.25" style="30" customWidth="1"/>
    <col min="9998" max="9999" width="0" style="30" hidden="1" customWidth="1"/>
    <col min="10000" max="10000" width="3.875" style="30" customWidth="1"/>
    <col min="10001" max="10001" width="13.125" style="30" customWidth="1"/>
    <col min="10002" max="10002" width="9.875" style="30" bestFit="1" customWidth="1"/>
    <col min="10003" max="10237" width="9" style="30"/>
    <col min="10238" max="10238" width="3.25" style="30" customWidth="1"/>
    <col min="10239" max="10239" width="38.125" style="30" customWidth="1"/>
    <col min="10240" max="10240" width="6.75" style="30" customWidth="1"/>
    <col min="10241" max="10241" width="1.5" style="30" customWidth="1"/>
    <col min="10242" max="10242" width="15.75" style="30" customWidth="1"/>
    <col min="10243" max="10243" width="1.375" style="30" customWidth="1"/>
    <col min="10244" max="10244" width="16.25" style="30" customWidth="1"/>
    <col min="10245" max="10252" width="0" style="30" hidden="1" customWidth="1"/>
    <col min="10253" max="10253" width="11.25" style="30" customWidth="1"/>
    <col min="10254" max="10255" width="0" style="30" hidden="1" customWidth="1"/>
    <col min="10256" max="10256" width="3.875" style="30" customWidth="1"/>
    <col min="10257" max="10257" width="13.125" style="30" customWidth="1"/>
    <col min="10258" max="10258" width="9.875" style="30" bestFit="1" customWidth="1"/>
    <col min="10259" max="10493" width="9" style="30"/>
    <col min="10494" max="10494" width="3.25" style="30" customWidth="1"/>
    <col min="10495" max="10495" width="38.125" style="30" customWidth="1"/>
    <col min="10496" max="10496" width="6.75" style="30" customWidth="1"/>
    <col min="10497" max="10497" width="1.5" style="30" customWidth="1"/>
    <col min="10498" max="10498" width="15.75" style="30" customWidth="1"/>
    <col min="10499" max="10499" width="1.375" style="30" customWidth="1"/>
    <col min="10500" max="10500" width="16.25" style="30" customWidth="1"/>
    <col min="10501" max="10508" width="0" style="30" hidden="1" customWidth="1"/>
    <col min="10509" max="10509" width="11.25" style="30" customWidth="1"/>
    <col min="10510" max="10511" width="0" style="30" hidden="1" customWidth="1"/>
    <col min="10512" max="10512" width="3.875" style="30" customWidth="1"/>
    <col min="10513" max="10513" width="13.125" style="30" customWidth="1"/>
    <col min="10514" max="10514" width="9.875" style="30" bestFit="1" customWidth="1"/>
    <col min="10515" max="10749" width="9" style="30"/>
    <col min="10750" max="10750" width="3.25" style="30" customWidth="1"/>
    <col min="10751" max="10751" width="38.125" style="30" customWidth="1"/>
    <col min="10752" max="10752" width="6.75" style="30" customWidth="1"/>
    <col min="10753" max="10753" width="1.5" style="30" customWidth="1"/>
    <col min="10754" max="10754" width="15.75" style="30" customWidth="1"/>
    <col min="10755" max="10755" width="1.375" style="30" customWidth="1"/>
    <col min="10756" max="10756" width="16.25" style="30" customWidth="1"/>
    <col min="10757" max="10764" width="0" style="30" hidden="1" customWidth="1"/>
    <col min="10765" max="10765" width="11.25" style="30" customWidth="1"/>
    <col min="10766" max="10767" width="0" style="30" hidden="1" customWidth="1"/>
    <col min="10768" max="10768" width="3.875" style="30" customWidth="1"/>
    <col min="10769" max="10769" width="13.125" style="30" customWidth="1"/>
    <col min="10770" max="10770" width="9.875" style="30" bestFit="1" customWidth="1"/>
    <col min="10771" max="11005" width="9" style="30"/>
    <col min="11006" max="11006" width="3.25" style="30" customWidth="1"/>
    <col min="11007" max="11007" width="38.125" style="30" customWidth="1"/>
    <col min="11008" max="11008" width="6.75" style="30" customWidth="1"/>
    <col min="11009" max="11009" width="1.5" style="30" customWidth="1"/>
    <col min="11010" max="11010" width="15.75" style="30" customWidth="1"/>
    <col min="11011" max="11011" width="1.375" style="30" customWidth="1"/>
    <col min="11012" max="11012" width="16.25" style="30" customWidth="1"/>
    <col min="11013" max="11020" width="0" style="30" hidden="1" customWidth="1"/>
    <col min="11021" max="11021" width="11.25" style="30" customWidth="1"/>
    <col min="11022" max="11023" width="0" style="30" hidden="1" customWidth="1"/>
    <col min="11024" max="11024" width="3.875" style="30" customWidth="1"/>
    <col min="11025" max="11025" width="13.125" style="30" customWidth="1"/>
    <col min="11026" max="11026" width="9.875" style="30" bestFit="1" customWidth="1"/>
    <col min="11027" max="11261" width="9" style="30"/>
    <col min="11262" max="11262" width="3.25" style="30" customWidth="1"/>
    <col min="11263" max="11263" width="38.125" style="30" customWidth="1"/>
    <col min="11264" max="11264" width="6.75" style="30" customWidth="1"/>
    <col min="11265" max="11265" width="1.5" style="30" customWidth="1"/>
    <col min="11266" max="11266" width="15.75" style="30" customWidth="1"/>
    <col min="11267" max="11267" width="1.375" style="30" customWidth="1"/>
    <col min="11268" max="11268" width="16.25" style="30" customWidth="1"/>
    <col min="11269" max="11276" width="0" style="30" hidden="1" customWidth="1"/>
    <col min="11277" max="11277" width="11.25" style="30" customWidth="1"/>
    <col min="11278" max="11279" width="0" style="30" hidden="1" customWidth="1"/>
    <col min="11280" max="11280" width="3.875" style="30" customWidth="1"/>
    <col min="11281" max="11281" width="13.125" style="30" customWidth="1"/>
    <col min="11282" max="11282" width="9.875" style="30" bestFit="1" customWidth="1"/>
    <col min="11283" max="11517" width="9" style="30"/>
    <col min="11518" max="11518" width="3.25" style="30" customWidth="1"/>
    <col min="11519" max="11519" width="38.125" style="30" customWidth="1"/>
    <col min="11520" max="11520" width="6.75" style="30" customWidth="1"/>
    <col min="11521" max="11521" width="1.5" style="30" customWidth="1"/>
    <col min="11522" max="11522" width="15.75" style="30" customWidth="1"/>
    <col min="11523" max="11523" width="1.375" style="30" customWidth="1"/>
    <col min="11524" max="11524" width="16.25" style="30" customWidth="1"/>
    <col min="11525" max="11532" width="0" style="30" hidden="1" customWidth="1"/>
    <col min="11533" max="11533" width="11.25" style="30" customWidth="1"/>
    <col min="11534" max="11535" width="0" style="30" hidden="1" customWidth="1"/>
    <col min="11536" max="11536" width="3.875" style="30" customWidth="1"/>
    <col min="11537" max="11537" width="13.125" style="30" customWidth="1"/>
    <col min="11538" max="11538" width="9.875" style="30" bestFit="1" customWidth="1"/>
    <col min="11539" max="11773" width="9" style="30"/>
    <col min="11774" max="11774" width="3.25" style="30" customWidth="1"/>
    <col min="11775" max="11775" width="38.125" style="30" customWidth="1"/>
    <col min="11776" max="11776" width="6.75" style="30" customWidth="1"/>
    <col min="11777" max="11777" width="1.5" style="30" customWidth="1"/>
    <col min="11778" max="11778" width="15.75" style="30" customWidth="1"/>
    <col min="11779" max="11779" width="1.375" style="30" customWidth="1"/>
    <col min="11780" max="11780" width="16.25" style="30" customWidth="1"/>
    <col min="11781" max="11788" width="0" style="30" hidden="1" customWidth="1"/>
    <col min="11789" max="11789" width="11.25" style="30" customWidth="1"/>
    <col min="11790" max="11791" width="0" style="30" hidden="1" customWidth="1"/>
    <col min="11792" max="11792" width="3.875" style="30" customWidth="1"/>
    <col min="11793" max="11793" width="13.125" style="30" customWidth="1"/>
    <col min="11794" max="11794" width="9.875" style="30" bestFit="1" customWidth="1"/>
    <col min="11795" max="12029" width="9" style="30"/>
    <col min="12030" max="12030" width="3.25" style="30" customWidth="1"/>
    <col min="12031" max="12031" width="38.125" style="30" customWidth="1"/>
    <col min="12032" max="12032" width="6.75" style="30" customWidth="1"/>
    <col min="12033" max="12033" width="1.5" style="30" customWidth="1"/>
    <col min="12034" max="12034" width="15.75" style="30" customWidth="1"/>
    <col min="12035" max="12035" width="1.375" style="30" customWidth="1"/>
    <col min="12036" max="12036" width="16.25" style="30" customWidth="1"/>
    <col min="12037" max="12044" width="0" style="30" hidden="1" customWidth="1"/>
    <col min="12045" max="12045" width="11.25" style="30" customWidth="1"/>
    <col min="12046" max="12047" width="0" style="30" hidden="1" customWidth="1"/>
    <col min="12048" max="12048" width="3.875" style="30" customWidth="1"/>
    <col min="12049" max="12049" width="13.125" style="30" customWidth="1"/>
    <col min="12050" max="12050" width="9.875" style="30" bestFit="1" customWidth="1"/>
    <col min="12051" max="12285" width="9" style="30"/>
    <col min="12286" max="12286" width="3.25" style="30" customWidth="1"/>
    <col min="12287" max="12287" width="38.125" style="30" customWidth="1"/>
    <col min="12288" max="12288" width="6.75" style="30" customWidth="1"/>
    <col min="12289" max="12289" width="1.5" style="30" customWidth="1"/>
    <col min="12290" max="12290" width="15.75" style="30" customWidth="1"/>
    <col min="12291" max="12291" width="1.375" style="30" customWidth="1"/>
    <col min="12292" max="12292" width="16.25" style="30" customWidth="1"/>
    <col min="12293" max="12300" width="0" style="30" hidden="1" customWidth="1"/>
    <col min="12301" max="12301" width="11.25" style="30" customWidth="1"/>
    <col min="12302" max="12303" width="0" style="30" hidden="1" customWidth="1"/>
    <col min="12304" max="12304" width="3.875" style="30" customWidth="1"/>
    <col min="12305" max="12305" width="13.125" style="30" customWidth="1"/>
    <col min="12306" max="12306" width="9.875" style="30" bestFit="1" customWidth="1"/>
    <col min="12307" max="12541" width="9" style="30"/>
    <col min="12542" max="12542" width="3.25" style="30" customWidth="1"/>
    <col min="12543" max="12543" width="38.125" style="30" customWidth="1"/>
    <col min="12544" max="12544" width="6.75" style="30" customWidth="1"/>
    <col min="12545" max="12545" width="1.5" style="30" customWidth="1"/>
    <col min="12546" max="12546" width="15.75" style="30" customWidth="1"/>
    <col min="12547" max="12547" width="1.375" style="30" customWidth="1"/>
    <col min="12548" max="12548" width="16.25" style="30" customWidth="1"/>
    <col min="12549" max="12556" width="0" style="30" hidden="1" customWidth="1"/>
    <col min="12557" max="12557" width="11.25" style="30" customWidth="1"/>
    <col min="12558" max="12559" width="0" style="30" hidden="1" customWidth="1"/>
    <col min="12560" max="12560" width="3.875" style="30" customWidth="1"/>
    <col min="12561" max="12561" width="13.125" style="30" customWidth="1"/>
    <col min="12562" max="12562" width="9.875" style="30" bestFit="1" customWidth="1"/>
    <col min="12563" max="12797" width="9" style="30"/>
    <col min="12798" max="12798" width="3.25" style="30" customWidth="1"/>
    <col min="12799" max="12799" width="38.125" style="30" customWidth="1"/>
    <col min="12800" max="12800" width="6.75" style="30" customWidth="1"/>
    <col min="12801" max="12801" width="1.5" style="30" customWidth="1"/>
    <col min="12802" max="12802" width="15.75" style="30" customWidth="1"/>
    <col min="12803" max="12803" width="1.375" style="30" customWidth="1"/>
    <col min="12804" max="12804" width="16.25" style="30" customWidth="1"/>
    <col min="12805" max="12812" width="0" style="30" hidden="1" customWidth="1"/>
    <col min="12813" max="12813" width="11.25" style="30" customWidth="1"/>
    <col min="12814" max="12815" width="0" style="30" hidden="1" customWidth="1"/>
    <col min="12816" max="12816" width="3.875" style="30" customWidth="1"/>
    <col min="12817" max="12817" width="13.125" style="30" customWidth="1"/>
    <col min="12818" max="12818" width="9.875" style="30" bestFit="1" customWidth="1"/>
    <col min="12819" max="13053" width="9" style="30"/>
    <col min="13054" max="13054" width="3.25" style="30" customWidth="1"/>
    <col min="13055" max="13055" width="38.125" style="30" customWidth="1"/>
    <col min="13056" max="13056" width="6.75" style="30" customWidth="1"/>
    <col min="13057" max="13057" width="1.5" style="30" customWidth="1"/>
    <col min="13058" max="13058" width="15.75" style="30" customWidth="1"/>
    <col min="13059" max="13059" width="1.375" style="30" customWidth="1"/>
    <col min="13060" max="13060" width="16.25" style="30" customWidth="1"/>
    <col min="13061" max="13068" width="0" style="30" hidden="1" customWidth="1"/>
    <col min="13069" max="13069" width="11.25" style="30" customWidth="1"/>
    <col min="13070" max="13071" width="0" style="30" hidden="1" customWidth="1"/>
    <col min="13072" max="13072" width="3.875" style="30" customWidth="1"/>
    <col min="13073" max="13073" width="13.125" style="30" customWidth="1"/>
    <col min="13074" max="13074" width="9.875" style="30" bestFit="1" customWidth="1"/>
    <col min="13075" max="13309" width="9" style="30"/>
    <col min="13310" max="13310" width="3.25" style="30" customWidth="1"/>
    <col min="13311" max="13311" width="38.125" style="30" customWidth="1"/>
    <col min="13312" max="13312" width="6.75" style="30" customWidth="1"/>
    <col min="13313" max="13313" width="1.5" style="30" customWidth="1"/>
    <col min="13314" max="13314" width="15.75" style="30" customWidth="1"/>
    <col min="13315" max="13315" width="1.375" style="30" customWidth="1"/>
    <col min="13316" max="13316" width="16.25" style="30" customWidth="1"/>
    <col min="13317" max="13324" width="0" style="30" hidden="1" customWidth="1"/>
    <col min="13325" max="13325" width="11.25" style="30" customWidth="1"/>
    <col min="13326" max="13327" width="0" style="30" hidden="1" customWidth="1"/>
    <col min="13328" max="13328" width="3.875" style="30" customWidth="1"/>
    <col min="13329" max="13329" width="13.125" style="30" customWidth="1"/>
    <col min="13330" max="13330" width="9.875" style="30" bestFit="1" customWidth="1"/>
    <col min="13331" max="13565" width="9" style="30"/>
    <col min="13566" max="13566" width="3.25" style="30" customWidth="1"/>
    <col min="13567" max="13567" width="38.125" style="30" customWidth="1"/>
    <col min="13568" max="13568" width="6.75" style="30" customWidth="1"/>
    <col min="13569" max="13569" width="1.5" style="30" customWidth="1"/>
    <col min="13570" max="13570" width="15.75" style="30" customWidth="1"/>
    <col min="13571" max="13571" width="1.375" style="30" customWidth="1"/>
    <col min="13572" max="13572" width="16.25" style="30" customWidth="1"/>
    <col min="13573" max="13580" width="0" style="30" hidden="1" customWidth="1"/>
    <col min="13581" max="13581" width="11.25" style="30" customWidth="1"/>
    <col min="13582" max="13583" width="0" style="30" hidden="1" customWidth="1"/>
    <col min="13584" max="13584" width="3.875" style="30" customWidth="1"/>
    <col min="13585" max="13585" width="13.125" style="30" customWidth="1"/>
    <col min="13586" max="13586" width="9.875" style="30" bestFit="1" customWidth="1"/>
    <col min="13587" max="13821" width="9" style="30"/>
    <col min="13822" max="13822" width="3.25" style="30" customWidth="1"/>
    <col min="13823" max="13823" width="38.125" style="30" customWidth="1"/>
    <col min="13824" max="13824" width="6.75" style="30" customWidth="1"/>
    <col min="13825" max="13825" width="1.5" style="30" customWidth="1"/>
    <col min="13826" max="13826" width="15.75" style="30" customWidth="1"/>
    <col min="13827" max="13827" width="1.375" style="30" customWidth="1"/>
    <col min="13828" max="13828" width="16.25" style="30" customWidth="1"/>
    <col min="13829" max="13836" width="0" style="30" hidden="1" customWidth="1"/>
    <col min="13837" max="13837" width="11.25" style="30" customWidth="1"/>
    <col min="13838" max="13839" width="0" style="30" hidden="1" customWidth="1"/>
    <col min="13840" max="13840" width="3.875" style="30" customWidth="1"/>
    <col min="13841" max="13841" width="13.125" style="30" customWidth="1"/>
    <col min="13842" max="13842" width="9.875" style="30" bestFit="1" customWidth="1"/>
    <col min="13843" max="14077" width="9" style="30"/>
    <col min="14078" max="14078" width="3.25" style="30" customWidth="1"/>
    <col min="14079" max="14079" width="38.125" style="30" customWidth="1"/>
    <col min="14080" max="14080" width="6.75" style="30" customWidth="1"/>
    <col min="14081" max="14081" width="1.5" style="30" customWidth="1"/>
    <col min="14082" max="14082" width="15.75" style="30" customWidth="1"/>
    <col min="14083" max="14083" width="1.375" style="30" customWidth="1"/>
    <col min="14084" max="14084" width="16.25" style="30" customWidth="1"/>
    <col min="14085" max="14092" width="0" style="30" hidden="1" customWidth="1"/>
    <col min="14093" max="14093" width="11.25" style="30" customWidth="1"/>
    <col min="14094" max="14095" width="0" style="30" hidden="1" customWidth="1"/>
    <col min="14096" max="14096" width="3.875" style="30" customWidth="1"/>
    <col min="14097" max="14097" width="13.125" style="30" customWidth="1"/>
    <col min="14098" max="14098" width="9.875" style="30" bestFit="1" customWidth="1"/>
    <col min="14099" max="14333" width="9" style="30"/>
    <col min="14334" max="14334" width="3.25" style="30" customWidth="1"/>
    <col min="14335" max="14335" width="38.125" style="30" customWidth="1"/>
    <col min="14336" max="14336" width="6.75" style="30" customWidth="1"/>
    <col min="14337" max="14337" width="1.5" style="30" customWidth="1"/>
    <col min="14338" max="14338" width="15.75" style="30" customWidth="1"/>
    <col min="14339" max="14339" width="1.375" style="30" customWidth="1"/>
    <col min="14340" max="14340" width="16.25" style="30" customWidth="1"/>
    <col min="14341" max="14348" width="0" style="30" hidden="1" customWidth="1"/>
    <col min="14349" max="14349" width="11.25" style="30" customWidth="1"/>
    <col min="14350" max="14351" width="0" style="30" hidden="1" customWidth="1"/>
    <col min="14352" max="14352" width="3.875" style="30" customWidth="1"/>
    <col min="14353" max="14353" width="13.125" style="30" customWidth="1"/>
    <col min="14354" max="14354" width="9.875" style="30" bestFit="1" customWidth="1"/>
    <col min="14355" max="14589" width="9" style="30"/>
    <col min="14590" max="14590" width="3.25" style="30" customWidth="1"/>
    <col min="14591" max="14591" width="38.125" style="30" customWidth="1"/>
    <col min="14592" max="14592" width="6.75" style="30" customWidth="1"/>
    <col min="14593" max="14593" width="1.5" style="30" customWidth="1"/>
    <col min="14594" max="14594" width="15.75" style="30" customWidth="1"/>
    <col min="14595" max="14595" width="1.375" style="30" customWidth="1"/>
    <col min="14596" max="14596" width="16.25" style="30" customWidth="1"/>
    <col min="14597" max="14604" width="0" style="30" hidden="1" customWidth="1"/>
    <col min="14605" max="14605" width="11.25" style="30" customWidth="1"/>
    <col min="14606" max="14607" width="0" style="30" hidden="1" customWidth="1"/>
    <col min="14608" max="14608" width="3.875" style="30" customWidth="1"/>
    <col min="14609" max="14609" width="13.125" style="30" customWidth="1"/>
    <col min="14610" max="14610" width="9.875" style="30" bestFit="1" customWidth="1"/>
    <col min="14611" max="14845" width="9" style="30"/>
    <col min="14846" max="14846" width="3.25" style="30" customWidth="1"/>
    <col min="14847" max="14847" width="38.125" style="30" customWidth="1"/>
    <col min="14848" max="14848" width="6.75" style="30" customWidth="1"/>
    <col min="14849" max="14849" width="1.5" style="30" customWidth="1"/>
    <col min="14850" max="14850" width="15.75" style="30" customWidth="1"/>
    <col min="14851" max="14851" width="1.375" style="30" customWidth="1"/>
    <col min="14852" max="14852" width="16.25" style="30" customWidth="1"/>
    <col min="14853" max="14860" width="0" style="30" hidden="1" customWidth="1"/>
    <col min="14861" max="14861" width="11.25" style="30" customWidth="1"/>
    <col min="14862" max="14863" width="0" style="30" hidden="1" customWidth="1"/>
    <col min="14864" max="14864" width="3.875" style="30" customWidth="1"/>
    <col min="14865" max="14865" width="13.125" style="30" customWidth="1"/>
    <col min="14866" max="14866" width="9.875" style="30" bestFit="1" customWidth="1"/>
    <col min="14867" max="15101" width="9" style="30"/>
    <col min="15102" max="15102" width="3.25" style="30" customWidth="1"/>
    <col min="15103" max="15103" width="38.125" style="30" customWidth="1"/>
    <col min="15104" max="15104" width="6.75" style="30" customWidth="1"/>
    <col min="15105" max="15105" width="1.5" style="30" customWidth="1"/>
    <col min="15106" max="15106" width="15.75" style="30" customWidth="1"/>
    <col min="15107" max="15107" width="1.375" style="30" customWidth="1"/>
    <col min="15108" max="15108" width="16.25" style="30" customWidth="1"/>
    <col min="15109" max="15116" width="0" style="30" hidden="1" customWidth="1"/>
    <col min="15117" max="15117" width="11.25" style="30" customWidth="1"/>
    <col min="15118" max="15119" width="0" style="30" hidden="1" customWidth="1"/>
    <col min="15120" max="15120" width="3.875" style="30" customWidth="1"/>
    <col min="15121" max="15121" width="13.125" style="30" customWidth="1"/>
    <col min="15122" max="15122" width="9.875" style="30" bestFit="1" customWidth="1"/>
    <col min="15123" max="15357" width="9" style="30"/>
    <col min="15358" max="15358" width="3.25" style="30" customWidth="1"/>
    <col min="15359" max="15359" width="38.125" style="30" customWidth="1"/>
    <col min="15360" max="15360" width="6.75" style="30" customWidth="1"/>
    <col min="15361" max="15361" width="1.5" style="30" customWidth="1"/>
    <col min="15362" max="15362" width="15.75" style="30" customWidth="1"/>
    <col min="15363" max="15363" width="1.375" style="30" customWidth="1"/>
    <col min="15364" max="15364" width="16.25" style="30" customWidth="1"/>
    <col min="15365" max="15372" width="0" style="30" hidden="1" customWidth="1"/>
    <col min="15373" max="15373" width="11.25" style="30" customWidth="1"/>
    <col min="15374" max="15375" width="0" style="30" hidden="1" customWidth="1"/>
    <col min="15376" max="15376" width="3.875" style="30" customWidth="1"/>
    <col min="15377" max="15377" width="13.125" style="30" customWidth="1"/>
    <col min="15378" max="15378" width="9.875" style="30" bestFit="1" customWidth="1"/>
    <col min="15379" max="15613" width="9" style="30"/>
    <col min="15614" max="15614" width="3.25" style="30" customWidth="1"/>
    <col min="15615" max="15615" width="38.125" style="30" customWidth="1"/>
    <col min="15616" max="15616" width="6.75" style="30" customWidth="1"/>
    <col min="15617" max="15617" width="1.5" style="30" customWidth="1"/>
    <col min="15618" max="15618" width="15.75" style="30" customWidth="1"/>
    <col min="15619" max="15619" width="1.375" style="30" customWidth="1"/>
    <col min="15620" max="15620" width="16.25" style="30" customWidth="1"/>
    <col min="15621" max="15628" width="0" style="30" hidden="1" customWidth="1"/>
    <col min="15629" max="15629" width="11.25" style="30" customWidth="1"/>
    <col min="15630" max="15631" width="0" style="30" hidden="1" customWidth="1"/>
    <col min="15632" max="15632" width="3.875" style="30" customWidth="1"/>
    <col min="15633" max="15633" width="13.125" style="30" customWidth="1"/>
    <col min="15634" max="15634" width="9.875" style="30" bestFit="1" customWidth="1"/>
    <col min="15635" max="15869" width="9" style="30"/>
    <col min="15870" max="15870" width="3.25" style="30" customWidth="1"/>
    <col min="15871" max="15871" width="38.125" style="30" customWidth="1"/>
    <col min="15872" max="15872" width="6.75" style="30" customWidth="1"/>
    <col min="15873" max="15873" width="1.5" style="30" customWidth="1"/>
    <col min="15874" max="15874" width="15.75" style="30" customWidth="1"/>
    <col min="15875" max="15875" width="1.375" style="30" customWidth="1"/>
    <col min="15876" max="15876" width="16.25" style="30" customWidth="1"/>
    <col min="15877" max="15884" width="0" style="30" hidden="1" customWidth="1"/>
    <col min="15885" max="15885" width="11.25" style="30" customWidth="1"/>
    <col min="15886" max="15887" width="0" style="30" hidden="1" customWidth="1"/>
    <col min="15888" max="15888" width="3.875" style="30" customWidth="1"/>
    <col min="15889" max="15889" width="13.125" style="30" customWidth="1"/>
    <col min="15890" max="15890" width="9.875" style="30" bestFit="1" customWidth="1"/>
    <col min="15891" max="16125" width="9" style="30"/>
    <col min="16126" max="16126" width="3.25" style="30" customWidth="1"/>
    <col min="16127" max="16127" width="38.125" style="30" customWidth="1"/>
    <col min="16128" max="16128" width="6.75" style="30" customWidth="1"/>
    <col min="16129" max="16129" width="1.5" style="30" customWidth="1"/>
    <col min="16130" max="16130" width="15.75" style="30" customWidth="1"/>
    <col min="16131" max="16131" width="1.375" style="30" customWidth="1"/>
    <col min="16132" max="16132" width="16.25" style="30" customWidth="1"/>
    <col min="16133" max="16140" width="0" style="30" hidden="1" customWidth="1"/>
    <col min="16141" max="16141" width="11.25" style="30" customWidth="1"/>
    <col min="16142" max="16143" width="0" style="30" hidden="1" customWidth="1"/>
    <col min="16144" max="16144" width="3.875" style="30" customWidth="1"/>
    <col min="16145" max="16145" width="13.125" style="30" customWidth="1"/>
    <col min="16146" max="16146" width="9.875" style="30" bestFit="1" customWidth="1"/>
    <col min="16147" max="16384" width="9" style="30"/>
  </cols>
  <sheetData>
    <row r="1" spans="1:22" ht="18.75">
      <c r="A1" s="332" t="s">
        <v>170</v>
      </c>
      <c r="B1" s="332"/>
      <c r="C1" s="332"/>
      <c r="D1" s="332"/>
      <c r="E1" s="332"/>
      <c r="F1" s="332"/>
      <c r="G1" s="332"/>
      <c r="H1" s="332"/>
      <c r="I1" s="332"/>
      <c r="J1" s="332"/>
      <c r="K1" s="332"/>
      <c r="L1" s="332"/>
      <c r="M1" s="874"/>
    </row>
    <row r="2" spans="1:22" ht="16.5">
      <c r="A2" s="333" t="s">
        <v>80</v>
      </c>
      <c r="B2" s="333"/>
      <c r="C2" s="333"/>
      <c r="D2" s="333"/>
      <c r="E2" s="333"/>
      <c r="F2" s="333"/>
      <c r="G2" s="333"/>
      <c r="H2" s="333"/>
      <c r="I2" s="333"/>
      <c r="J2" s="333"/>
      <c r="K2" s="333"/>
      <c r="L2" s="333"/>
      <c r="M2" s="224"/>
    </row>
    <row r="3" spans="1:22">
      <c r="A3" s="334" t="s">
        <v>637</v>
      </c>
      <c r="B3" s="334"/>
      <c r="C3" s="334"/>
      <c r="D3" s="334"/>
      <c r="E3" s="334"/>
      <c r="F3" s="334"/>
      <c r="G3" s="334"/>
      <c r="H3" s="334"/>
      <c r="I3" s="334"/>
      <c r="J3" s="334"/>
      <c r="K3" s="334"/>
      <c r="L3" s="334"/>
      <c r="M3" s="224"/>
      <c r="R3" s="224"/>
      <c r="S3" s="224"/>
      <c r="T3" s="224"/>
      <c r="U3" s="224"/>
      <c r="V3" s="224"/>
    </row>
    <row r="4" spans="1:22" ht="13.5" customHeight="1">
      <c r="A4" s="23"/>
      <c r="B4" s="232">
        <v>2018</v>
      </c>
      <c r="C4" s="228"/>
      <c r="D4" s="265">
        <v>2017</v>
      </c>
      <c r="E4" s="23"/>
      <c r="F4" s="24">
        <v>2012</v>
      </c>
      <c r="G4" s="23"/>
      <c r="H4" s="24">
        <v>2011</v>
      </c>
      <c r="I4" s="23"/>
      <c r="J4" s="24">
        <v>2010</v>
      </c>
      <c r="K4" s="23"/>
      <c r="L4" s="24">
        <v>2009</v>
      </c>
      <c r="M4" s="225"/>
    </row>
    <row r="5" spans="1:22" ht="15.75" customHeight="1">
      <c r="B5" s="555" t="s">
        <v>24</v>
      </c>
      <c r="C5" s="556"/>
      <c r="D5" s="557" t="s">
        <v>24</v>
      </c>
      <c r="E5" s="25"/>
      <c r="F5" s="25" t="s">
        <v>81</v>
      </c>
      <c r="G5" s="25"/>
      <c r="H5" s="25" t="s">
        <v>81</v>
      </c>
      <c r="I5" s="25"/>
      <c r="J5" s="25" t="s">
        <v>81</v>
      </c>
      <c r="L5" s="25" t="s">
        <v>81</v>
      </c>
      <c r="M5" s="48"/>
    </row>
    <row r="6" spans="1:22" ht="15.75" customHeight="1">
      <c r="A6" s="26" t="s">
        <v>82</v>
      </c>
    </row>
    <row r="7" spans="1:22" ht="15.75" customHeight="1">
      <c r="A7" s="26"/>
    </row>
    <row r="8" spans="1:22" ht="15.75" customHeight="1">
      <c r="A8" s="20" t="s">
        <v>168</v>
      </c>
      <c r="B8" s="27">
        <f>SOCI!D19</f>
        <v>2777228.1093333336</v>
      </c>
      <c r="D8" s="21">
        <f>SOCI!F19</f>
        <v>565202.98999999836</v>
      </c>
      <c r="F8" s="21">
        <v>21946</v>
      </c>
      <c r="H8" s="21">
        <v>-35140</v>
      </c>
      <c r="J8" s="21">
        <v>-56555.111111111109</v>
      </c>
      <c r="L8" s="21">
        <v>55067</v>
      </c>
      <c r="N8" s="28"/>
    </row>
    <row r="9" spans="1:22" ht="11.25" customHeight="1">
      <c r="D9" s="21"/>
      <c r="F9" s="21"/>
      <c r="H9" s="21"/>
      <c r="J9" s="21"/>
      <c r="L9" s="21"/>
      <c r="N9" s="28"/>
    </row>
    <row r="10" spans="1:22" ht="15.75" customHeight="1">
      <c r="A10" s="152" t="s">
        <v>136</v>
      </c>
      <c r="B10" s="26"/>
      <c r="D10" s="21"/>
      <c r="F10" s="21"/>
      <c r="H10" s="21"/>
      <c r="J10" s="21"/>
      <c r="L10" s="21"/>
      <c r="N10" s="28"/>
    </row>
    <row r="11" spans="1:22" ht="15.75" customHeight="1">
      <c r="A11" s="20" t="s">
        <v>22</v>
      </c>
      <c r="B11" s="33">
        <f>-Notes!F207</f>
        <v>-616987</v>
      </c>
      <c r="D11" s="29">
        <v>-825737.5</v>
      </c>
      <c r="F11" s="34">
        <v>0</v>
      </c>
      <c r="H11" s="35">
        <v>0</v>
      </c>
      <c r="J11" s="35">
        <v>-24549</v>
      </c>
      <c r="K11" s="30"/>
      <c r="L11" s="223">
        <v>-20050</v>
      </c>
      <c r="N11" s="28"/>
      <c r="Q11" s="47"/>
    </row>
    <row r="12" spans="1:22" ht="15.75" customHeight="1">
      <c r="A12" s="20" t="str">
        <f>+SOCI!B16</f>
        <v>Financial charges</v>
      </c>
      <c r="B12" s="219">
        <f>Notes!F248</f>
        <v>11086</v>
      </c>
      <c r="D12" s="31">
        <v>15527.830000000002</v>
      </c>
      <c r="E12" s="36"/>
      <c r="F12" s="28"/>
      <c r="H12" s="28"/>
      <c r="J12" s="28"/>
      <c r="K12" s="30"/>
      <c r="L12" s="28"/>
      <c r="N12" s="28"/>
    </row>
    <row r="13" spans="1:22" ht="15.75" customHeight="1">
      <c r="A13" s="20" t="s">
        <v>91</v>
      </c>
      <c r="B13" s="37">
        <f>Notes!F224</f>
        <v>48203.890666666659</v>
      </c>
      <c r="D13" s="35">
        <v>41629</v>
      </c>
      <c r="E13" s="36"/>
      <c r="F13" s="28"/>
      <c r="H13" s="28"/>
      <c r="J13" s="28"/>
      <c r="K13" s="30"/>
      <c r="L13" s="28"/>
      <c r="N13" s="28"/>
    </row>
    <row r="14" spans="1:22" ht="15.75" customHeight="1">
      <c r="B14" s="42">
        <f>SUM(B11:B13)</f>
        <v>-557697.10933333333</v>
      </c>
      <c r="D14" s="28">
        <f>SUM(D11:D13)</f>
        <v>-768580.67</v>
      </c>
      <c r="F14" s="28">
        <v>21946</v>
      </c>
      <c r="H14" s="28">
        <v>-35140</v>
      </c>
      <c r="J14" s="28">
        <v>-44100.111111111109</v>
      </c>
      <c r="K14" s="30"/>
      <c r="L14" s="28">
        <v>-41102</v>
      </c>
      <c r="M14" s="47"/>
      <c r="N14" s="28"/>
      <c r="Q14" s="47"/>
    </row>
    <row r="15" spans="1:22" ht="15.75" customHeight="1">
      <c r="A15" s="218" t="s">
        <v>166</v>
      </c>
      <c r="B15" s="42"/>
      <c r="D15" s="28"/>
      <c r="F15" s="28"/>
      <c r="H15" s="28"/>
      <c r="J15" s="28"/>
      <c r="K15" s="30"/>
      <c r="L15" s="28"/>
      <c r="M15" s="47"/>
      <c r="N15" s="28"/>
    </row>
    <row r="16" spans="1:22" ht="15.75" customHeight="1">
      <c r="A16" s="43" t="s">
        <v>346</v>
      </c>
      <c r="B16" s="56"/>
      <c r="D16" s="34"/>
      <c r="F16" s="28"/>
      <c r="H16" s="28"/>
      <c r="J16" s="28"/>
      <c r="L16" s="28"/>
      <c r="N16" s="28"/>
    </row>
    <row r="17" spans="1:16384" ht="15.75" customHeight="1">
      <c r="A17" s="40" t="s">
        <v>343</v>
      </c>
      <c r="B17" s="41">
        <f>(SOFP!E18-SOFP!C18)</f>
        <v>10907623.580000021</v>
      </c>
      <c r="D17" s="31">
        <v>-6650625</v>
      </c>
      <c r="F17" s="31"/>
      <c r="G17" s="30"/>
      <c r="H17" s="31"/>
      <c r="I17" s="30"/>
      <c r="J17" s="34"/>
      <c r="L17" s="222"/>
      <c r="N17" s="28"/>
    </row>
    <row r="18" spans="1:16384" ht="15.75" customHeight="1">
      <c r="A18" s="40" t="str">
        <f>+[85]BS!A19</f>
        <v xml:space="preserve">Short term deposits </v>
      </c>
      <c r="B18" s="41">
        <f>-(SOFP!C19-SOFP!E19)</f>
        <v>-1600000</v>
      </c>
      <c r="D18" s="31">
        <v>-800000</v>
      </c>
      <c r="E18" s="40">
        <f>+[85]BS!E19</f>
        <v>1200000</v>
      </c>
      <c r="F18" s="41">
        <f>-+[85]BS!J19</f>
        <v>0</v>
      </c>
      <c r="H18" s="31">
        <v>0</v>
      </c>
      <c r="I18" s="40">
        <f>+[85]BS!I19</f>
        <v>0</v>
      </c>
      <c r="J18" s="41">
        <f>-+[85]BS!N19</f>
        <v>0</v>
      </c>
      <c r="L18" s="222">
        <v>0</v>
      </c>
      <c r="M18" s="875"/>
      <c r="N18" s="42"/>
      <c r="O18" s="30"/>
      <c r="P18" s="28"/>
      <c r="Q18" s="875"/>
      <c r="R18" s="42"/>
      <c r="T18" s="28"/>
      <c r="U18" s="875"/>
      <c r="V18" s="42"/>
      <c r="X18" s="28"/>
      <c r="Y18" s="875"/>
      <c r="Z18" s="42"/>
      <c r="AB18" s="28"/>
      <c r="AC18" s="875"/>
      <c r="AD18" s="42"/>
      <c r="AF18" s="28"/>
      <c r="AG18" s="875"/>
      <c r="AH18" s="42"/>
      <c r="AJ18" s="28"/>
      <c r="AK18" s="875"/>
      <c r="AL18" s="42"/>
      <c r="AN18" s="28"/>
      <c r="AO18" s="875"/>
      <c r="AP18" s="42"/>
      <c r="AR18" s="28"/>
      <c r="AS18" s="875"/>
      <c r="AT18" s="42"/>
      <c r="AV18" s="28"/>
      <c r="AW18" s="875"/>
      <c r="AX18" s="42"/>
      <c r="AZ18" s="28"/>
      <c r="BA18" s="875"/>
      <c r="BB18" s="42"/>
      <c r="BD18" s="28"/>
      <c r="BE18" s="875"/>
      <c r="BF18" s="42"/>
      <c r="BH18" s="28"/>
      <c r="BI18" s="875"/>
      <c r="BJ18" s="42"/>
      <c r="BL18" s="28"/>
      <c r="BM18" s="875"/>
      <c r="BN18" s="42"/>
      <c r="BP18" s="28"/>
      <c r="BQ18" s="875"/>
      <c r="BR18" s="42"/>
      <c r="BT18" s="28"/>
      <c r="BU18" s="875"/>
      <c r="BV18" s="42"/>
      <c r="BX18" s="28"/>
      <c r="BY18" s="875"/>
      <c r="BZ18" s="42"/>
      <c r="CB18" s="28"/>
      <c r="CC18" s="875"/>
      <c r="CD18" s="42"/>
      <c r="CF18" s="28"/>
      <c r="CG18" s="875"/>
      <c r="CH18" s="42"/>
      <c r="CJ18" s="28"/>
      <c r="CK18" s="875"/>
      <c r="CL18" s="42"/>
      <c r="CN18" s="28"/>
      <c r="CO18" s="875"/>
      <c r="CP18" s="42"/>
      <c r="CR18" s="28"/>
      <c r="CS18" s="875"/>
      <c r="CT18" s="42"/>
      <c r="CV18" s="28"/>
      <c r="CW18" s="875"/>
      <c r="CX18" s="42"/>
      <c r="CZ18" s="28"/>
      <c r="DA18" s="875"/>
      <c r="DB18" s="42"/>
      <c r="DD18" s="28"/>
      <c r="DE18" s="875"/>
      <c r="DF18" s="42"/>
      <c r="DH18" s="28"/>
      <c r="DI18" s="875"/>
      <c r="DJ18" s="42"/>
      <c r="DL18" s="28"/>
      <c r="DM18" s="875"/>
      <c r="DN18" s="42"/>
      <c r="DP18" s="28"/>
      <c r="DQ18" s="875"/>
      <c r="DR18" s="42"/>
      <c r="DT18" s="28"/>
      <c r="DU18" s="875"/>
      <c r="DV18" s="42"/>
      <c r="DX18" s="28"/>
      <c r="DY18" s="875"/>
      <c r="DZ18" s="42"/>
      <c r="EB18" s="28"/>
      <c r="EC18" s="875"/>
      <c r="ED18" s="42"/>
      <c r="EF18" s="28"/>
      <c r="EG18" s="875"/>
      <c r="EH18" s="42"/>
      <c r="EJ18" s="28"/>
      <c r="EK18" s="875"/>
      <c r="EL18" s="42"/>
      <c r="EN18" s="28"/>
      <c r="EO18" s="875"/>
      <c r="EP18" s="42"/>
      <c r="ER18" s="28"/>
      <c r="ES18" s="875"/>
      <c r="ET18" s="42"/>
      <c r="EV18" s="28"/>
      <c r="EW18" s="875"/>
      <c r="EX18" s="42"/>
      <c r="EZ18" s="28"/>
      <c r="FA18" s="875"/>
      <c r="FB18" s="42"/>
      <c r="FD18" s="28"/>
      <c r="FE18" s="875"/>
      <c r="FF18" s="42"/>
      <c r="FH18" s="28"/>
      <c r="FI18" s="875"/>
      <c r="FJ18" s="42"/>
      <c r="FL18" s="28"/>
      <c r="FM18" s="875"/>
      <c r="FN18" s="42"/>
      <c r="FP18" s="28"/>
      <c r="FQ18" s="875"/>
      <c r="FR18" s="42"/>
      <c r="FT18" s="28"/>
      <c r="FU18" s="875"/>
      <c r="FV18" s="42"/>
      <c r="FX18" s="28"/>
      <c r="FY18" s="875"/>
      <c r="FZ18" s="42"/>
      <c r="GB18" s="28"/>
      <c r="GC18" s="875"/>
      <c r="GD18" s="42"/>
      <c r="GF18" s="28"/>
      <c r="GG18" s="875"/>
      <c r="GH18" s="42"/>
      <c r="GJ18" s="28"/>
      <c r="GK18" s="875"/>
      <c r="GL18" s="42"/>
      <c r="GN18" s="28"/>
      <c r="GO18" s="875"/>
      <c r="GP18" s="42"/>
      <c r="GR18" s="28"/>
      <c r="GS18" s="875"/>
      <c r="GT18" s="42"/>
      <c r="GV18" s="28"/>
      <c r="GW18" s="875"/>
      <c r="GX18" s="42"/>
      <c r="GZ18" s="28"/>
      <c r="HA18" s="875"/>
      <c r="HB18" s="42"/>
      <c r="HD18" s="28"/>
      <c r="HE18" s="875"/>
      <c r="HF18" s="42"/>
      <c r="HH18" s="28"/>
      <c r="HI18" s="875"/>
      <c r="HJ18" s="42"/>
      <c r="HL18" s="28"/>
      <c r="HM18" s="875"/>
      <c r="HN18" s="42"/>
      <c r="HP18" s="28"/>
      <c r="HQ18" s="875"/>
      <c r="HR18" s="42"/>
      <c r="HT18" s="28"/>
      <c r="HU18" s="875"/>
      <c r="HV18" s="42"/>
      <c r="HX18" s="28"/>
      <c r="HY18" s="875"/>
      <c r="HZ18" s="42"/>
      <c r="IB18" s="28"/>
      <c r="IC18" s="875"/>
      <c r="ID18" s="42"/>
      <c r="IF18" s="28"/>
      <c r="IG18" s="875"/>
      <c r="IH18" s="42"/>
      <c r="IJ18" s="28"/>
      <c r="IK18" s="875"/>
      <c r="IL18" s="42"/>
      <c r="IN18" s="28"/>
      <c r="IO18" s="875"/>
      <c r="IP18" s="42"/>
      <c r="IR18" s="28"/>
      <c r="IS18" s="875"/>
      <c r="IT18" s="42"/>
      <c r="IV18" s="28"/>
      <c r="IW18" s="875"/>
      <c r="IX18" s="42"/>
      <c r="IZ18" s="28"/>
      <c r="JA18" s="875"/>
      <c r="JB18" s="42"/>
      <c r="JD18" s="28"/>
      <c r="JE18" s="875"/>
      <c r="JF18" s="42"/>
      <c r="JH18" s="28"/>
      <c r="JI18" s="875"/>
      <c r="JJ18" s="42"/>
      <c r="JL18" s="28"/>
      <c r="JM18" s="875"/>
      <c r="JN18" s="42"/>
      <c r="JP18" s="28"/>
      <c r="JQ18" s="875"/>
      <c r="JR18" s="42"/>
      <c r="JT18" s="28"/>
      <c r="JU18" s="875"/>
      <c r="JV18" s="42"/>
      <c r="JX18" s="28"/>
      <c r="JY18" s="875"/>
      <c r="JZ18" s="42"/>
      <c r="KB18" s="28"/>
      <c r="KC18" s="875"/>
      <c r="KD18" s="42"/>
      <c r="KF18" s="28"/>
      <c r="KG18" s="875"/>
      <c r="KH18" s="42"/>
      <c r="KJ18" s="28"/>
      <c r="KK18" s="875"/>
      <c r="KL18" s="42"/>
      <c r="KN18" s="28"/>
      <c r="KO18" s="875"/>
      <c r="KP18" s="42"/>
      <c r="KR18" s="28"/>
      <c r="KS18" s="875"/>
      <c r="KT18" s="42"/>
      <c r="KV18" s="28"/>
      <c r="KW18" s="875"/>
      <c r="KX18" s="42"/>
      <c r="KZ18" s="28"/>
      <c r="LA18" s="875"/>
      <c r="LB18" s="42"/>
      <c r="LD18" s="28"/>
      <c r="LE18" s="875"/>
      <c r="LF18" s="42"/>
      <c r="LH18" s="28"/>
      <c r="LI18" s="875"/>
      <c r="LJ18" s="42"/>
      <c r="LL18" s="28"/>
      <c r="LM18" s="875"/>
      <c r="LN18" s="42"/>
      <c r="LP18" s="28"/>
      <c r="LQ18" s="875"/>
      <c r="LR18" s="42"/>
      <c r="LT18" s="28"/>
      <c r="LU18" s="875"/>
      <c r="LV18" s="42"/>
      <c r="LX18" s="28"/>
      <c r="LY18" s="875"/>
      <c r="LZ18" s="42"/>
      <c r="MB18" s="28"/>
      <c r="MC18" s="875"/>
      <c r="MD18" s="42"/>
      <c r="MF18" s="28"/>
      <c r="MG18" s="875"/>
      <c r="MH18" s="42"/>
      <c r="MJ18" s="28"/>
      <c r="MK18" s="875"/>
      <c r="ML18" s="42"/>
      <c r="MN18" s="28"/>
      <c r="MO18" s="875"/>
      <c r="MP18" s="42"/>
      <c r="MR18" s="28"/>
      <c r="MS18" s="875"/>
      <c r="MT18" s="42"/>
      <c r="MV18" s="28"/>
      <c r="MW18" s="875"/>
      <c r="MX18" s="42"/>
      <c r="MZ18" s="28"/>
      <c r="NA18" s="875"/>
      <c r="NB18" s="42"/>
      <c r="ND18" s="28"/>
      <c r="NE18" s="875"/>
      <c r="NF18" s="42"/>
      <c r="NH18" s="28"/>
      <c r="NI18" s="875"/>
      <c r="NJ18" s="42"/>
      <c r="NL18" s="28"/>
      <c r="NM18" s="875"/>
      <c r="NN18" s="42"/>
      <c r="NP18" s="28"/>
      <c r="NQ18" s="875"/>
      <c r="NR18" s="42"/>
      <c r="NT18" s="28"/>
      <c r="NU18" s="875"/>
      <c r="NV18" s="42"/>
      <c r="NX18" s="28"/>
      <c r="NY18" s="875"/>
      <c r="NZ18" s="42"/>
      <c r="OB18" s="28"/>
      <c r="OC18" s="875"/>
      <c r="OD18" s="42"/>
      <c r="OF18" s="28"/>
      <c r="OG18" s="875"/>
      <c r="OH18" s="42"/>
      <c r="OJ18" s="28"/>
      <c r="OK18" s="875"/>
      <c r="OL18" s="42"/>
      <c r="ON18" s="28"/>
      <c r="OO18" s="875"/>
      <c r="OP18" s="42"/>
      <c r="OR18" s="28"/>
      <c r="OS18" s="875"/>
      <c r="OT18" s="42"/>
      <c r="OV18" s="28"/>
      <c r="OW18" s="875"/>
      <c r="OX18" s="42"/>
      <c r="OZ18" s="28"/>
      <c r="PA18" s="875"/>
      <c r="PB18" s="42"/>
      <c r="PD18" s="28"/>
      <c r="PE18" s="875"/>
      <c r="PF18" s="42"/>
      <c r="PH18" s="28"/>
      <c r="PI18" s="875"/>
      <c r="PJ18" s="42"/>
      <c r="PL18" s="28"/>
      <c r="PM18" s="875"/>
      <c r="PN18" s="42"/>
      <c r="PP18" s="28"/>
      <c r="PQ18" s="875"/>
      <c r="PR18" s="42"/>
      <c r="PT18" s="28"/>
      <c r="PU18" s="875"/>
      <c r="PV18" s="42"/>
      <c r="PX18" s="28"/>
      <c r="PY18" s="875"/>
      <c r="PZ18" s="42"/>
      <c r="QB18" s="28"/>
      <c r="QC18" s="875"/>
      <c r="QD18" s="42"/>
      <c r="QF18" s="28"/>
      <c r="QG18" s="875"/>
      <c r="QH18" s="42"/>
      <c r="QJ18" s="28"/>
      <c r="QK18" s="875"/>
      <c r="QL18" s="42"/>
      <c r="QN18" s="28"/>
      <c r="QO18" s="875"/>
      <c r="QP18" s="42"/>
      <c r="QR18" s="28"/>
      <c r="QS18" s="875"/>
      <c r="QT18" s="42"/>
      <c r="QV18" s="28"/>
      <c r="QW18" s="875"/>
      <c r="QX18" s="42"/>
      <c r="QZ18" s="28"/>
      <c r="RA18" s="875"/>
      <c r="RB18" s="42"/>
      <c r="RD18" s="28"/>
      <c r="RE18" s="875"/>
      <c r="RF18" s="42"/>
      <c r="RH18" s="28"/>
      <c r="RI18" s="875"/>
      <c r="RJ18" s="42"/>
      <c r="RL18" s="28"/>
      <c r="RM18" s="875"/>
      <c r="RN18" s="42"/>
      <c r="RP18" s="28"/>
      <c r="RQ18" s="875"/>
      <c r="RR18" s="42"/>
      <c r="RT18" s="28"/>
      <c r="RU18" s="875"/>
      <c r="RV18" s="42"/>
      <c r="RX18" s="28"/>
      <c r="RY18" s="875"/>
      <c r="RZ18" s="42"/>
      <c r="SB18" s="28"/>
      <c r="SC18" s="875"/>
      <c r="SD18" s="42"/>
      <c r="SF18" s="28"/>
      <c r="SG18" s="875"/>
      <c r="SH18" s="42"/>
      <c r="SJ18" s="28"/>
      <c r="SK18" s="875"/>
      <c r="SL18" s="42"/>
      <c r="SN18" s="28"/>
      <c r="SO18" s="875"/>
      <c r="SP18" s="42"/>
      <c r="SR18" s="28"/>
      <c r="SS18" s="875"/>
      <c r="ST18" s="42"/>
      <c r="SV18" s="28"/>
      <c r="SW18" s="875"/>
      <c r="SX18" s="42"/>
      <c r="SZ18" s="28"/>
      <c r="TA18" s="875"/>
      <c r="TB18" s="42"/>
      <c r="TD18" s="28"/>
      <c r="TE18" s="875"/>
      <c r="TF18" s="42"/>
      <c r="TH18" s="28"/>
      <c r="TI18" s="875"/>
      <c r="TJ18" s="42"/>
      <c r="TL18" s="28"/>
      <c r="TM18" s="875"/>
      <c r="TN18" s="42"/>
      <c r="TP18" s="28"/>
      <c r="TQ18" s="875"/>
      <c r="TR18" s="42"/>
      <c r="TT18" s="28"/>
      <c r="TU18" s="875"/>
      <c r="TV18" s="42"/>
      <c r="TX18" s="28"/>
      <c r="TY18" s="875"/>
      <c r="TZ18" s="42"/>
      <c r="UB18" s="28"/>
      <c r="UC18" s="875"/>
      <c r="UD18" s="42"/>
      <c r="UF18" s="28"/>
      <c r="UG18" s="875"/>
      <c r="UH18" s="42"/>
      <c r="UJ18" s="28"/>
      <c r="UK18" s="875"/>
      <c r="UL18" s="42"/>
      <c r="UN18" s="28"/>
      <c r="UO18" s="875"/>
      <c r="UP18" s="42"/>
      <c r="UR18" s="28"/>
      <c r="US18" s="875"/>
      <c r="UT18" s="42"/>
      <c r="UV18" s="28"/>
      <c r="UW18" s="875"/>
      <c r="UX18" s="42"/>
      <c r="UZ18" s="28"/>
      <c r="VA18" s="875"/>
      <c r="VB18" s="42"/>
      <c r="VD18" s="28"/>
      <c r="VE18" s="875"/>
      <c r="VF18" s="42"/>
      <c r="VH18" s="28"/>
      <c r="VI18" s="875"/>
      <c r="VJ18" s="42"/>
      <c r="VL18" s="28"/>
      <c r="VM18" s="875"/>
      <c r="VN18" s="42"/>
      <c r="VP18" s="28"/>
      <c r="VQ18" s="875"/>
      <c r="VR18" s="42"/>
      <c r="VT18" s="28"/>
      <c r="VU18" s="875"/>
      <c r="VV18" s="42"/>
      <c r="VX18" s="28"/>
      <c r="VY18" s="875"/>
      <c r="VZ18" s="42"/>
      <c r="WB18" s="28"/>
      <c r="WC18" s="875"/>
      <c r="WD18" s="42"/>
      <c r="WF18" s="28"/>
      <c r="WG18" s="875"/>
      <c r="WH18" s="42"/>
      <c r="WJ18" s="28"/>
      <c r="WK18" s="875"/>
      <c r="WL18" s="42"/>
      <c r="WN18" s="28"/>
      <c r="WO18" s="875"/>
      <c r="WP18" s="42"/>
      <c r="WR18" s="28"/>
      <c r="WS18" s="875"/>
      <c r="WT18" s="42"/>
      <c r="WV18" s="28"/>
      <c r="WW18" s="875"/>
      <c r="WX18" s="42"/>
      <c r="WZ18" s="28"/>
      <c r="XA18" s="875"/>
      <c r="XB18" s="42"/>
      <c r="XD18" s="28"/>
      <c r="XE18" s="875"/>
      <c r="XF18" s="42"/>
      <c r="XH18" s="28"/>
      <c r="XI18" s="875"/>
      <c r="XJ18" s="42"/>
      <c r="XL18" s="28"/>
      <c r="XM18" s="875"/>
      <c r="XN18" s="42"/>
      <c r="XP18" s="28"/>
      <c r="XQ18" s="875"/>
      <c r="XR18" s="42"/>
      <c r="XT18" s="28"/>
      <c r="XU18" s="875"/>
      <c r="XV18" s="42"/>
      <c r="XX18" s="28"/>
      <c r="XY18" s="875"/>
      <c r="XZ18" s="42"/>
      <c r="YB18" s="28"/>
      <c r="YC18" s="875"/>
      <c r="YD18" s="42"/>
      <c r="YF18" s="28"/>
      <c r="YG18" s="875"/>
      <c r="YH18" s="42"/>
      <c r="YJ18" s="28"/>
      <c r="YK18" s="875"/>
      <c r="YL18" s="42"/>
      <c r="YN18" s="28"/>
      <c r="YO18" s="875"/>
      <c r="YP18" s="42"/>
      <c r="YR18" s="28"/>
      <c r="YS18" s="875"/>
      <c r="YT18" s="42"/>
      <c r="YV18" s="28"/>
      <c r="YW18" s="875"/>
      <c r="YX18" s="42"/>
      <c r="YZ18" s="28"/>
      <c r="ZA18" s="875"/>
      <c r="ZB18" s="42"/>
      <c r="ZD18" s="28"/>
      <c r="ZE18" s="875"/>
      <c r="ZF18" s="42"/>
      <c r="ZH18" s="28"/>
      <c r="ZI18" s="875"/>
      <c r="ZJ18" s="42"/>
      <c r="ZL18" s="28"/>
      <c r="ZM18" s="875"/>
      <c r="ZN18" s="42"/>
      <c r="ZP18" s="28"/>
      <c r="ZQ18" s="875"/>
      <c r="ZR18" s="42"/>
      <c r="ZT18" s="28"/>
      <c r="ZU18" s="875"/>
      <c r="ZV18" s="42"/>
      <c r="ZX18" s="28"/>
      <c r="ZY18" s="875"/>
      <c r="ZZ18" s="42"/>
      <c r="AAB18" s="28"/>
      <c r="AAC18" s="875"/>
      <c r="AAD18" s="42"/>
      <c r="AAF18" s="28"/>
      <c r="AAG18" s="875"/>
      <c r="AAH18" s="42"/>
      <c r="AAJ18" s="28"/>
      <c r="AAK18" s="875"/>
      <c r="AAL18" s="42"/>
      <c r="AAN18" s="28"/>
      <c r="AAO18" s="875"/>
      <c r="AAP18" s="42"/>
      <c r="AAR18" s="28"/>
      <c r="AAS18" s="875"/>
      <c r="AAT18" s="42"/>
      <c r="AAV18" s="28"/>
      <c r="AAW18" s="875"/>
      <c r="AAX18" s="42"/>
      <c r="AAZ18" s="28"/>
      <c r="ABA18" s="875"/>
      <c r="ABB18" s="42"/>
      <c r="ABD18" s="28"/>
      <c r="ABE18" s="875"/>
      <c r="ABF18" s="42"/>
      <c r="ABH18" s="28"/>
      <c r="ABI18" s="875"/>
      <c r="ABJ18" s="42"/>
      <c r="ABL18" s="28"/>
      <c r="ABM18" s="875"/>
      <c r="ABN18" s="42"/>
      <c r="ABP18" s="28"/>
      <c r="ABQ18" s="875"/>
      <c r="ABR18" s="42"/>
      <c r="ABT18" s="28"/>
      <c r="ABU18" s="875"/>
      <c r="ABV18" s="42"/>
      <c r="ABX18" s="28"/>
      <c r="ABY18" s="875"/>
      <c r="ABZ18" s="42"/>
      <c r="ACB18" s="28"/>
      <c r="ACC18" s="875"/>
      <c r="ACD18" s="42"/>
      <c r="ACF18" s="28"/>
      <c r="ACG18" s="875"/>
      <c r="ACH18" s="42"/>
      <c r="ACJ18" s="28"/>
      <c r="ACK18" s="875"/>
      <c r="ACL18" s="42"/>
      <c r="ACN18" s="28"/>
      <c r="ACO18" s="875"/>
      <c r="ACP18" s="42"/>
      <c r="ACR18" s="28"/>
      <c r="ACS18" s="875"/>
      <c r="ACT18" s="42"/>
      <c r="ACV18" s="28"/>
      <c r="ACW18" s="875"/>
      <c r="ACX18" s="42"/>
      <c r="ACZ18" s="28"/>
      <c r="ADA18" s="875"/>
      <c r="ADB18" s="42"/>
      <c r="ADD18" s="28"/>
      <c r="ADE18" s="875"/>
      <c r="ADF18" s="42"/>
      <c r="ADH18" s="28"/>
      <c r="ADI18" s="875"/>
      <c r="ADJ18" s="42"/>
      <c r="ADL18" s="28"/>
      <c r="ADM18" s="875"/>
      <c r="ADN18" s="42"/>
      <c r="ADP18" s="28"/>
      <c r="ADQ18" s="875"/>
      <c r="ADR18" s="42"/>
      <c r="ADT18" s="28"/>
      <c r="ADU18" s="875"/>
      <c r="ADV18" s="42"/>
      <c r="ADX18" s="28"/>
      <c r="ADY18" s="875"/>
      <c r="ADZ18" s="42"/>
      <c r="AEB18" s="28"/>
      <c r="AEC18" s="875"/>
      <c r="AED18" s="42"/>
      <c r="AEF18" s="28"/>
      <c r="AEG18" s="875"/>
      <c r="AEH18" s="42"/>
      <c r="AEJ18" s="28"/>
      <c r="AEK18" s="875"/>
      <c r="AEL18" s="42"/>
      <c r="AEN18" s="28"/>
      <c r="AEO18" s="875"/>
      <c r="AEP18" s="42"/>
      <c r="AER18" s="28"/>
      <c r="AES18" s="875"/>
      <c r="AET18" s="42"/>
      <c r="AEV18" s="28"/>
      <c r="AEW18" s="875"/>
      <c r="AEX18" s="42"/>
      <c r="AEZ18" s="28"/>
      <c r="AFA18" s="875"/>
      <c r="AFB18" s="42"/>
      <c r="AFD18" s="28"/>
      <c r="AFE18" s="875"/>
      <c r="AFF18" s="42"/>
      <c r="AFH18" s="28"/>
      <c r="AFI18" s="875"/>
      <c r="AFJ18" s="42"/>
      <c r="AFL18" s="28"/>
      <c r="AFM18" s="875"/>
      <c r="AFN18" s="42"/>
      <c r="AFP18" s="28"/>
      <c r="AFQ18" s="875"/>
      <c r="AFR18" s="42"/>
      <c r="AFT18" s="28"/>
      <c r="AFU18" s="875"/>
      <c r="AFV18" s="42"/>
      <c r="AFX18" s="28"/>
      <c r="AFY18" s="875"/>
      <c r="AFZ18" s="42"/>
      <c r="AGB18" s="28"/>
      <c r="AGC18" s="875"/>
      <c r="AGD18" s="42"/>
      <c r="AGF18" s="28"/>
      <c r="AGG18" s="875"/>
      <c r="AGH18" s="42"/>
      <c r="AGJ18" s="28"/>
      <c r="AGK18" s="875"/>
      <c r="AGL18" s="42"/>
      <c r="AGN18" s="28"/>
      <c r="AGO18" s="875"/>
      <c r="AGP18" s="42"/>
      <c r="AGR18" s="28"/>
      <c r="AGS18" s="875"/>
      <c r="AGT18" s="42"/>
      <c r="AGV18" s="28"/>
      <c r="AGW18" s="875"/>
      <c r="AGX18" s="42"/>
      <c r="AGZ18" s="28"/>
      <c r="AHA18" s="875"/>
      <c r="AHB18" s="42"/>
      <c r="AHD18" s="28"/>
      <c r="AHE18" s="875"/>
      <c r="AHF18" s="42"/>
      <c r="AHH18" s="28"/>
      <c r="AHI18" s="875"/>
      <c r="AHJ18" s="42"/>
      <c r="AHL18" s="28"/>
      <c r="AHM18" s="875"/>
      <c r="AHN18" s="42"/>
      <c r="AHP18" s="28"/>
      <c r="AHQ18" s="875"/>
      <c r="AHR18" s="42"/>
      <c r="AHT18" s="28"/>
      <c r="AHU18" s="875"/>
      <c r="AHV18" s="42"/>
      <c r="AHX18" s="28"/>
      <c r="AHY18" s="875"/>
      <c r="AHZ18" s="42"/>
      <c r="AIB18" s="28"/>
      <c r="AIC18" s="875"/>
      <c r="AID18" s="42"/>
      <c r="AIF18" s="28"/>
      <c r="AIG18" s="875"/>
      <c r="AIH18" s="42"/>
      <c r="AIJ18" s="28"/>
      <c r="AIK18" s="875"/>
      <c r="AIL18" s="42"/>
      <c r="AIN18" s="28"/>
      <c r="AIO18" s="875"/>
      <c r="AIP18" s="42"/>
      <c r="AIR18" s="28"/>
      <c r="AIS18" s="875"/>
      <c r="AIT18" s="42"/>
      <c r="AIV18" s="28"/>
      <c r="AIW18" s="875"/>
      <c r="AIX18" s="42"/>
      <c r="AIZ18" s="28"/>
      <c r="AJA18" s="875"/>
      <c r="AJB18" s="42"/>
      <c r="AJD18" s="28"/>
      <c r="AJE18" s="875"/>
      <c r="AJF18" s="42"/>
      <c r="AJH18" s="28"/>
      <c r="AJI18" s="875"/>
      <c r="AJJ18" s="42"/>
      <c r="AJL18" s="28"/>
      <c r="AJM18" s="875"/>
      <c r="AJN18" s="42"/>
      <c r="AJP18" s="28"/>
      <c r="AJQ18" s="875"/>
      <c r="AJR18" s="42"/>
      <c r="AJT18" s="28"/>
      <c r="AJU18" s="875"/>
      <c r="AJV18" s="42"/>
      <c r="AJX18" s="28"/>
      <c r="AJY18" s="875"/>
      <c r="AJZ18" s="42"/>
      <c r="AKB18" s="28"/>
      <c r="AKC18" s="875"/>
      <c r="AKD18" s="42"/>
      <c r="AKF18" s="28"/>
      <c r="AKG18" s="875"/>
      <c r="AKH18" s="42"/>
      <c r="AKJ18" s="28"/>
      <c r="AKK18" s="875"/>
      <c r="AKL18" s="42"/>
      <c r="AKN18" s="28"/>
      <c r="AKO18" s="875"/>
      <c r="AKP18" s="42"/>
      <c r="AKR18" s="28"/>
      <c r="AKS18" s="875"/>
      <c r="AKT18" s="42"/>
      <c r="AKV18" s="28"/>
      <c r="AKW18" s="875"/>
      <c r="AKX18" s="42"/>
      <c r="AKZ18" s="28"/>
      <c r="ALA18" s="875"/>
      <c r="ALB18" s="42"/>
      <c r="ALD18" s="28"/>
      <c r="ALE18" s="875"/>
      <c r="ALF18" s="42"/>
      <c r="ALH18" s="28"/>
      <c r="ALI18" s="875"/>
      <c r="ALJ18" s="42"/>
      <c r="ALL18" s="28"/>
      <c r="ALM18" s="875"/>
      <c r="ALN18" s="42"/>
      <c r="ALP18" s="28"/>
      <c r="ALQ18" s="875"/>
      <c r="ALR18" s="42"/>
      <c r="ALT18" s="28"/>
      <c r="ALU18" s="875"/>
      <c r="ALV18" s="42"/>
      <c r="ALX18" s="28"/>
      <c r="ALY18" s="875"/>
      <c r="ALZ18" s="42"/>
      <c r="AMB18" s="28"/>
      <c r="AMC18" s="875"/>
      <c r="AMD18" s="42"/>
      <c r="AMF18" s="28"/>
      <c r="AMG18" s="875"/>
      <c r="AMH18" s="42"/>
      <c r="AMJ18" s="28"/>
      <c r="AMK18" s="875"/>
      <c r="AML18" s="42"/>
      <c r="AMN18" s="28"/>
      <c r="AMO18" s="875"/>
      <c r="AMP18" s="42"/>
      <c r="AMR18" s="28"/>
      <c r="AMS18" s="875"/>
      <c r="AMT18" s="42"/>
      <c r="AMV18" s="28"/>
      <c r="AMW18" s="875"/>
      <c r="AMX18" s="42"/>
      <c r="AMZ18" s="28"/>
      <c r="ANA18" s="875"/>
      <c r="ANB18" s="42"/>
      <c r="AND18" s="28"/>
      <c r="ANE18" s="875"/>
      <c r="ANF18" s="42"/>
      <c r="ANH18" s="28"/>
      <c r="ANI18" s="875"/>
      <c r="ANJ18" s="42"/>
      <c r="ANL18" s="28"/>
      <c r="ANM18" s="875"/>
      <c r="ANN18" s="42"/>
      <c r="ANP18" s="28"/>
      <c r="ANQ18" s="875"/>
      <c r="ANR18" s="42"/>
      <c r="ANT18" s="28"/>
      <c r="ANU18" s="875"/>
      <c r="ANV18" s="42"/>
      <c r="ANX18" s="28"/>
      <c r="ANY18" s="875"/>
      <c r="ANZ18" s="42"/>
      <c r="AOB18" s="28"/>
      <c r="AOC18" s="875"/>
      <c r="AOD18" s="42"/>
      <c r="AOF18" s="28"/>
      <c r="AOG18" s="875"/>
      <c r="AOH18" s="42"/>
      <c r="AOJ18" s="28"/>
      <c r="AOK18" s="875"/>
      <c r="AOL18" s="42"/>
      <c r="AON18" s="28"/>
      <c r="AOO18" s="875"/>
      <c r="AOP18" s="42"/>
      <c r="AOR18" s="28"/>
      <c r="AOS18" s="875"/>
      <c r="AOT18" s="42"/>
      <c r="AOV18" s="28"/>
      <c r="AOW18" s="875"/>
      <c r="AOX18" s="42"/>
      <c r="AOZ18" s="28"/>
      <c r="APA18" s="875"/>
      <c r="APB18" s="42"/>
      <c r="APD18" s="28"/>
      <c r="APE18" s="875"/>
      <c r="APF18" s="42"/>
      <c r="APH18" s="28"/>
      <c r="API18" s="875"/>
      <c r="APJ18" s="42"/>
      <c r="APL18" s="28"/>
      <c r="APM18" s="875"/>
      <c r="APN18" s="42"/>
      <c r="APP18" s="28"/>
      <c r="APQ18" s="875"/>
      <c r="APR18" s="42"/>
      <c r="APT18" s="28"/>
      <c r="APU18" s="875"/>
      <c r="APV18" s="42"/>
      <c r="APX18" s="28"/>
      <c r="APY18" s="875"/>
      <c r="APZ18" s="42"/>
      <c r="AQB18" s="28"/>
      <c r="AQC18" s="875"/>
      <c r="AQD18" s="42"/>
      <c r="AQF18" s="28"/>
      <c r="AQG18" s="875"/>
      <c r="AQH18" s="42"/>
      <c r="AQJ18" s="28"/>
      <c r="AQK18" s="875"/>
      <c r="AQL18" s="42"/>
      <c r="AQN18" s="28"/>
      <c r="AQO18" s="875"/>
      <c r="AQP18" s="42"/>
      <c r="AQR18" s="28"/>
      <c r="AQS18" s="875"/>
      <c r="AQT18" s="42"/>
      <c r="AQV18" s="28"/>
      <c r="AQW18" s="875"/>
      <c r="AQX18" s="42"/>
      <c r="AQZ18" s="28"/>
      <c r="ARA18" s="875"/>
      <c r="ARB18" s="42"/>
      <c r="ARD18" s="28"/>
      <c r="ARE18" s="875"/>
      <c r="ARF18" s="42"/>
      <c r="ARH18" s="28"/>
      <c r="ARI18" s="875"/>
      <c r="ARJ18" s="42"/>
      <c r="ARL18" s="28"/>
      <c r="ARM18" s="875"/>
      <c r="ARN18" s="42"/>
      <c r="ARP18" s="28"/>
      <c r="ARQ18" s="875"/>
      <c r="ARR18" s="42"/>
      <c r="ART18" s="28"/>
      <c r="ARU18" s="875"/>
      <c r="ARV18" s="42"/>
      <c r="ARX18" s="28"/>
      <c r="ARY18" s="875"/>
      <c r="ARZ18" s="42"/>
      <c r="ASB18" s="28"/>
      <c r="ASC18" s="875"/>
      <c r="ASD18" s="42"/>
      <c r="ASF18" s="28"/>
      <c r="ASG18" s="875"/>
      <c r="ASH18" s="42"/>
      <c r="ASJ18" s="28"/>
      <c r="ASK18" s="875"/>
      <c r="ASL18" s="42"/>
      <c r="ASN18" s="28"/>
      <c r="ASO18" s="875"/>
      <c r="ASP18" s="42"/>
      <c r="ASR18" s="28"/>
      <c r="ASS18" s="875"/>
      <c r="AST18" s="42"/>
      <c r="ASV18" s="28"/>
      <c r="ASW18" s="875"/>
      <c r="ASX18" s="42"/>
      <c r="ASZ18" s="28"/>
      <c r="ATA18" s="875"/>
      <c r="ATB18" s="42"/>
      <c r="ATD18" s="28"/>
      <c r="ATE18" s="875"/>
      <c r="ATF18" s="42"/>
      <c r="ATH18" s="28"/>
      <c r="ATI18" s="875"/>
      <c r="ATJ18" s="42"/>
      <c r="ATL18" s="28"/>
      <c r="ATM18" s="875"/>
      <c r="ATN18" s="42"/>
      <c r="ATP18" s="28"/>
      <c r="ATQ18" s="875"/>
      <c r="ATR18" s="42"/>
      <c r="ATT18" s="28"/>
      <c r="ATU18" s="875"/>
      <c r="ATV18" s="42"/>
      <c r="ATX18" s="28"/>
      <c r="ATY18" s="875"/>
      <c r="ATZ18" s="42"/>
      <c r="AUB18" s="28"/>
      <c r="AUC18" s="875"/>
      <c r="AUD18" s="42"/>
      <c r="AUF18" s="28"/>
      <c r="AUG18" s="875"/>
      <c r="AUH18" s="42"/>
      <c r="AUJ18" s="28"/>
      <c r="AUK18" s="875"/>
      <c r="AUL18" s="42"/>
      <c r="AUN18" s="28"/>
      <c r="AUO18" s="875"/>
      <c r="AUP18" s="42"/>
      <c r="AUR18" s="28"/>
      <c r="AUS18" s="875"/>
      <c r="AUT18" s="42"/>
      <c r="AUV18" s="28"/>
      <c r="AUW18" s="875"/>
      <c r="AUX18" s="42"/>
      <c r="AUZ18" s="28"/>
      <c r="AVA18" s="875"/>
      <c r="AVB18" s="42"/>
      <c r="AVD18" s="28"/>
      <c r="AVE18" s="875"/>
      <c r="AVF18" s="42"/>
      <c r="AVH18" s="28"/>
      <c r="AVI18" s="875"/>
      <c r="AVJ18" s="42"/>
      <c r="AVL18" s="28"/>
      <c r="AVM18" s="875"/>
      <c r="AVN18" s="42"/>
      <c r="AVP18" s="28"/>
      <c r="AVQ18" s="875"/>
      <c r="AVR18" s="42"/>
      <c r="AVT18" s="28"/>
      <c r="AVU18" s="875"/>
      <c r="AVV18" s="42"/>
      <c r="AVX18" s="28"/>
      <c r="AVY18" s="875"/>
      <c r="AVZ18" s="42"/>
      <c r="AWB18" s="28"/>
      <c r="AWC18" s="875"/>
      <c r="AWD18" s="42"/>
      <c r="AWF18" s="28"/>
      <c r="AWG18" s="875"/>
      <c r="AWH18" s="42"/>
      <c r="AWJ18" s="28"/>
      <c r="AWK18" s="875"/>
      <c r="AWL18" s="42"/>
      <c r="AWN18" s="28"/>
      <c r="AWO18" s="875"/>
      <c r="AWP18" s="42"/>
      <c r="AWR18" s="28"/>
      <c r="AWS18" s="875"/>
      <c r="AWT18" s="42"/>
      <c r="AWV18" s="28"/>
      <c r="AWW18" s="875"/>
      <c r="AWX18" s="42"/>
      <c r="AWZ18" s="28"/>
      <c r="AXA18" s="875"/>
      <c r="AXB18" s="42"/>
      <c r="AXD18" s="28"/>
      <c r="AXE18" s="875"/>
      <c r="AXF18" s="42"/>
      <c r="AXH18" s="28"/>
      <c r="AXI18" s="875"/>
      <c r="AXJ18" s="42"/>
      <c r="AXL18" s="28"/>
      <c r="AXM18" s="875"/>
      <c r="AXN18" s="42"/>
      <c r="AXP18" s="28"/>
      <c r="AXQ18" s="875"/>
      <c r="AXR18" s="42"/>
      <c r="AXT18" s="28"/>
      <c r="AXU18" s="875"/>
      <c r="AXV18" s="42"/>
      <c r="AXX18" s="28"/>
      <c r="AXY18" s="875"/>
      <c r="AXZ18" s="42"/>
      <c r="AYB18" s="28"/>
      <c r="AYC18" s="875"/>
      <c r="AYD18" s="42"/>
      <c r="AYF18" s="28"/>
      <c r="AYG18" s="875"/>
      <c r="AYH18" s="42"/>
      <c r="AYJ18" s="28"/>
      <c r="AYK18" s="875"/>
      <c r="AYL18" s="42"/>
      <c r="AYN18" s="28"/>
      <c r="AYO18" s="875"/>
      <c r="AYP18" s="42"/>
      <c r="AYR18" s="28"/>
      <c r="AYS18" s="875"/>
      <c r="AYT18" s="42"/>
      <c r="AYV18" s="28"/>
      <c r="AYW18" s="875"/>
      <c r="AYX18" s="42"/>
      <c r="AYZ18" s="28"/>
      <c r="AZA18" s="875"/>
      <c r="AZB18" s="42"/>
      <c r="AZD18" s="28"/>
      <c r="AZE18" s="875"/>
      <c r="AZF18" s="42"/>
      <c r="AZH18" s="28"/>
      <c r="AZI18" s="875"/>
      <c r="AZJ18" s="42"/>
      <c r="AZL18" s="28"/>
      <c r="AZM18" s="875"/>
      <c r="AZN18" s="42"/>
      <c r="AZP18" s="28"/>
      <c r="AZQ18" s="875"/>
      <c r="AZR18" s="42"/>
      <c r="AZT18" s="28"/>
      <c r="AZU18" s="875"/>
      <c r="AZV18" s="42"/>
      <c r="AZX18" s="28"/>
      <c r="AZY18" s="875"/>
      <c r="AZZ18" s="42"/>
      <c r="BAB18" s="28"/>
      <c r="BAC18" s="875"/>
      <c r="BAD18" s="42"/>
      <c r="BAF18" s="28"/>
      <c r="BAG18" s="875"/>
      <c r="BAH18" s="42"/>
      <c r="BAJ18" s="28"/>
      <c r="BAK18" s="875"/>
      <c r="BAL18" s="42"/>
      <c r="BAN18" s="28"/>
      <c r="BAO18" s="875"/>
      <c r="BAP18" s="42"/>
      <c r="BAR18" s="28"/>
      <c r="BAS18" s="875"/>
      <c r="BAT18" s="42"/>
      <c r="BAV18" s="28"/>
      <c r="BAW18" s="875"/>
      <c r="BAX18" s="42"/>
      <c r="BAZ18" s="28"/>
      <c r="BBA18" s="875"/>
      <c r="BBB18" s="42"/>
      <c r="BBD18" s="28"/>
      <c r="BBE18" s="875"/>
      <c r="BBF18" s="42"/>
      <c r="BBH18" s="28"/>
      <c r="BBI18" s="875"/>
      <c r="BBJ18" s="42"/>
      <c r="BBL18" s="28"/>
      <c r="BBM18" s="875"/>
      <c r="BBN18" s="42"/>
      <c r="BBP18" s="28"/>
      <c r="BBQ18" s="875"/>
      <c r="BBR18" s="42"/>
      <c r="BBT18" s="28"/>
      <c r="BBU18" s="875"/>
      <c r="BBV18" s="42"/>
      <c r="BBX18" s="28"/>
      <c r="BBY18" s="875"/>
      <c r="BBZ18" s="42"/>
      <c r="BCB18" s="28"/>
      <c r="BCC18" s="875"/>
      <c r="BCD18" s="42"/>
      <c r="BCF18" s="28"/>
      <c r="BCG18" s="875"/>
      <c r="BCH18" s="42"/>
      <c r="BCJ18" s="28"/>
      <c r="BCK18" s="875"/>
      <c r="BCL18" s="42"/>
      <c r="BCN18" s="28"/>
      <c r="BCO18" s="875"/>
      <c r="BCP18" s="42"/>
      <c r="BCR18" s="28"/>
      <c r="BCS18" s="875"/>
      <c r="BCT18" s="42"/>
      <c r="BCV18" s="28"/>
      <c r="BCW18" s="875"/>
      <c r="BCX18" s="42"/>
      <c r="BCZ18" s="28"/>
      <c r="BDA18" s="875"/>
      <c r="BDB18" s="42"/>
      <c r="BDD18" s="28"/>
      <c r="BDE18" s="875"/>
      <c r="BDF18" s="42"/>
      <c r="BDH18" s="28"/>
      <c r="BDI18" s="875"/>
      <c r="BDJ18" s="42"/>
      <c r="BDL18" s="28"/>
      <c r="BDM18" s="875"/>
      <c r="BDN18" s="42"/>
      <c r="BDP18" s="28"/>
      <c r="BDQ18" s="875"/>
      <c r="BDR18" s="42"/>
      <c r="BDT18" s="28"/>
      <c r="BDU18" s="875"/>
      <c r="BDV18" s="42"/>
      <c r="BDX18" s="28"/>
      <c r="BDY18" s="875"/>
      <c r="BDZ18" s="42"/>
      <c r="BEB18" s="28"/>
      <c r="BEC18" s="875"/>
      <c r="BED18" s="42"/>
      <c r="BEF18" s="28"/>
      <c r="BEG18" s="875"/>
      <c r="BEH18" s="42"/>
      <c r="BEJ18" s="28"/>
      <c r="BEK18" s="875"/>
      <c r="BEL18" s="42"/>
      <c r="BEN18" s="28"/>
      <c r="BEO18" s="875"/>
      <c r="BEP18" s="42"/>
      <c r="BER18" s="28"/>
      <c r="BES18" s="875"/>
      <c r="BET18" s="42"/>
      <c r="BEV18" s="28"/>
      <c r="BEW18" s="875"/>
      <c r="BEX18" s="42"/>
      <c r="BEZ18" s="28"/>
      <c r="BFA18" s="875"/>
      <c r="BFB18" s="42"/>
      <c r="BFD18" s="28"/>
      <c r="BFE18" s="875"/>
      <c r="BFF18" s="42"/>
      <c r="BFH18" s="28"/>
      <c r="BFI18" s="875"/>
      <c r="BFJ18" s="42"/>
      <c r="BFL18" s="28"/>
      <c r="BFM18" s="875"/>
      <c r="BFN18" s="42"/>
      <c r="BFP18" s="28"/>
      <c r="BFQ18" s="875"/>
      <c r="BFR18" s="42"/>
      <c r="BFT18" s="28"/>
      <c r="BFU18" s="875"/>
      <c r="BFV18" s="42"/>
      <c r="BFX18" s="28"/>
      <c r="BFY18" s="875"/>
      <c r="BFZ18" s="42"/>
      <c r="BGB18" s="28"/>
      <c r="BGC18" s="875"/>
      <c r="BGD18" s="42"/>
      <c r="BGF18" s="28"/>
      <c r="BGG18" s="875"/>
      <c r="BGH18" s="42"/>
      <c r="BGJ18" s="28"/>
      <c r="BGK18" s="875"/>
      <c r="BGL18" s="42"/>
      <c r="BGN18" s="28"/>
      <c r="BGO18" s="875"/>
      <c r="BGP18" s="42"/>
      <c r="BGR18" s="28"/>
      <c r="BGS18" s="875"/>
      <c r="BGT18" s="42"/>
      <c r="BGV18" s="28"/>
      <c r="BGW18" s="875"/>
      <c r="BGX18" s="42"/>
      <c r="BGZ18" s="28"/>
      <c r="BHA18" s="875"/>
      <c r="BHB18" s="42"/>
      <c r="BHD18" s="28"/>
      <c r="BHE18" s="875"/>
      <c r="BHF18" s="42"/>
      <c r="BHH18" s="28"/>
      <c r="BHI18" s="875"/>
      <c r="BHJ18" s="42"/>
      <c r="BHL18" s="28"/>
      <c r="BHM18" s="875"/>
      <c r="BHN18" s="42"/>
      <c r="BHP18" s="28"/>
      <c r="BHQ18" s="875"/>
      <c r="BHR18" s="42"/>
      <c r="BHT18" s="28"/>
      <c r="BHU18" s="875"/>
      <c r="BHV18" s="42"/>
      <c r="BHX18" s="28"/>
      <c r="BHY18" s="875"/>
      <c r="BHZ18" s="42"/>
      <c r="BIB18" s="28"/>
      <c r="BIC18" s="875"/>
      <c r="BID18" s="42"/>
      <c r="BIF18" s="28"/>
      <c r="BIG18" s="875"/>
      <c r="BIH18" s="42"/>
      <c r="BIJ18" s="28"/>
      <c r="BIK18" s="875"/>
      <c r="BIL18" s="42"/>
      <c r="BIN18" s="28"/>
      <c r="BIO18" s="875"/>
      <c r="BIP18" s="42"/>
      <c r="BIR18" s="28"/>
      <c r="BIS18" s="875"/>
      <c r="BIT18" s="42"/>
      <c r="BIV18" s="28"/>
      <c r="BIW18" s="875"/>
      <c r="BIX18" s="42"/>
      <c r="BIZ18" s="28"/>
      <c r="BJA18" s="875"/>
      <c r="BJB18" s="42"/>
      <c r="BJD18" s="28"/>
      <c r="BJE18" s="875"/>
      <c r="BJF18" s="42"/>
      <c r="BJH18" s="28"/>
      <c r="BJI18" s="875"/>
      <c r="BJJ18" s="42"/>
      <c r="BJL18" s="28"/>
      <c r="BJM18" s="875"/>
      <c r="BJN18" s="42"/>
      <c r="BJP18" s="28"/>
      <c r="BJQ18" s="875"/>
      <c r="BJR18" s="42"/>
      <c r="BJT18" s="28"/>
      <c r="BJU18" s="875"/>
      <c r="BJV18" s="42"/>
      <c r="BJX18" s="28"/>
      <c r="BJY18" s="875"/>
      <c r="BJZ18" s="42"/>
      <c r="BKB18" s="28"/>
      <c r="BKC18" s="875"/>
      <c r="BKD18" s="42"/>
      <c r="BKF18" s="28"/>
      <c r="BKG18" s="875"/>
      <c r="BKH18" s="42"/>
      <c r="BKJ18" s="28"/>
      <c r="BKK18" s="875"/>
      <c r="BKL18" s="42"/>
      <c r="BKN18" s="28"/>
      <c r="BKO18" s="875"/>
      <c r="BKP18" s="42"/>
      <c r="BKR18" s="28"/>
      <c r="BKS18" s="875"/>
      <c r="BKT18" s="42"/>
      <c r="BKV18" s="28"/>
      <c r="BKW18" s="875"/>
      <c r="BKX18" s="42"/>
      <c r="BKZ18" s="28"/>
      <c r="BLA18" s="875"/>
      <c r="BLB18" s="42"/>
      <c r="BLD18" s="28"/>
      <c r="BLE18" s="875"/>
      <c r="BLF18" s="42"/>
      <c r="BLH18" s="28"/>
      <c r="BLI18" s="875"/>
      <c r="BLJ18" s="42"/>
      <c r="BLL18" s="28"/>
      <c r="BLM18" s="875"/>
      <c r="BLN18" s="42"/>
      <c r="BLP18" s="28"/>
      <c r="BLQ18" s="875"/>
      <c r="BLR18" s="42"/>
      <c r="BLT18" s="28"/>
      <c r="BLU18" s="875"/>
      <c r="BLV18" s="42"/>
      <c r="BLX18" s="28"/>
      <c r="BLY18" s="875"/>
      <c r="BLZ18" s="42"/>
      <c r="BMB18" s="28"/>
      <c r="BMC18" s="875"/>
      <c r="BMD18" s="42"/>
      <c r="BMF18" s="28"/>
      <c r="BMG18" s="875"/>
      <c r="BMH18" s="42"/>
      <c r="BMJ18" s="28"/>
      <c r="BMK18" s="875"/>
      <c r="BML18" s="42"/>
      <c r="BMN18" s="28"/>
      <c r="BMO18" s="875"/>
      <c r="BMP18" s="42"/>
      <c r="BMR18" s="28"/>
      <c r="BMS18" s="875"/>
      <c r="BMT18" s="42"/>
      <c r="BMV18" s="28"/>
      <c r="BMW18" s="875"/>
      <c r="BMX18" s="42"/>
      <c r="BMZ18" s="28"/>
      <c r="BNA18" s="875"/>
      <c r="BNB18" s="42"/>
      <c r="BND18" s="28"/>
      <c r="BNE18" s="875"/>
      <c r="BNF18" s="42"/>
      <c r="BNH18" s="28"/>
      <c r="BNI18" s="875"/>
      <c r="BNJ18" s="42"/>
      <c r="BNL18" s="28"/>
      <c r="BNM18" s="875"/>
      <c r="BNN18" s="42"/>
      <c r="BNP18" s="28"/>
      <c r="BNQ18" s="875"/>
      <c r="BNR18" s="42"/>
      <c r="BNT18" s="28"/>
      <c r="BNU18" s="875"/>
      <c r="BNV18" s="42"/>
      <c r="BNX18" s="28"/>
      <c r="BNY18" s="875"/>
      <c r="BNZ18" s="42"/>
      <c r="BOB18" s="28"/>
      <c r="BOC18" s="875"/>
      <c r="BOD18" s="42"/>
      <c r="BOF18" s="28"/>
      <c r="BOG18" s="875"/>
      <c r="BOH18" s="42"/>
      <c r="BOJ18" s="28"/>
      <c r="BOK18" s="875"/>
      <c r="BOL18" s="42"/>
      <c r="BON18" s="28"/>
      <c r="BOO18" s="875"/>
      <c r="BOP18" s="42"/>
      <c r="BOR18" s="28"/>
      <c r="BOS18" s="875"/>
      <c r="BOT18" s="42"/>
      <c r="BOV18" s="28"/>
      <c r="BOW18" s="875"/>
      <c r="BOX18" s="42"/>
      <c r="BOZ18" s="28"/>
      <c r="BPA18" s="875"/>
      <c r="BPB18" s="42"/>
      <c r="BPD18" s="28"/>
      <c r="BPE18" s="875"/>
      <c r="BPF18" s="42"/>
      <c r="BPH18" s="28"/>
      <c r="BPI18" s="875"/>
      <c r="BPJ18" s="42"/>
      <c r="BPL18" s="28"/>
      <c r="BPM18" s="875"/>
      <c r="BPN18" s="42"/>
      <c r="BPP18" s="28"/>
      <c r="BPQ18" s="875"/>
      <c r="BPR18" s="42"/>
      <c r="BPT18" s="28"/>
      <c r="BPU18" s="875"/>
      <c r="BPV18" s="42"/>
      <c r="BPX18" s="28"/>
      <c r="BPY18" s="875"/>
      <c r="BPZ18" s="42"/>
      <c r="BQB18" s="28"/>
      <c r="BQC18" s="875"/>
      <c r="BQD18" s="42"/>
      <c r="BQF18" s="28"/>
      <c r="BQG18" s="875"/>
      <c r="BQH18" s="42"/>
      <c r="BQJ18" s="28"/>
      <c r="BQK18" s="875"/>
      <c r="BQL18" s="42"/>
      <c r="BQN18" s="28"/>
      <c r="BQO18" s="875"/>
      <c r="BQP18" s="42"/>
      <c r="BQR18" s="28"/>
      <c r="BQS18" s="875"/>
      <c r="BQT18" s="42"/>
      <c r="BQV18" s="28"/>
      <c r="BQW18" s="875"/>
      <c r="BQX18" s="42"/>
      <c r="BQZ18" s="28"/>
      <c r="BRA18" s="875"/>
      <c r="BRB18" s="42"/>
      <c r="BRD18" s="28"/>
      <c r="BRE18" s="875"/>
      <c r="BRF18" s="42"/>
      <c r="BRH18" s="28"/>
      <c r="BRI18" s="875"/>
      <c r="BRJ18" s="42"/>
      <c r="BRL18" s="28"/>
      <c r="BRM18" s="875"/>
      <c r="BRN18" s="42"/>
      <c r="BRP18" s="28"/>
      <c r="BRQ18" s="875"/>
      <c r="BRR18" s="42"/>
      <c r="BRT18" s="28"/>
      <c r="BRU18" s="875"/>
      <c r="BRV18" s="42"/>
      <c r="BRX18" s="28"/>
      <c r="BRY18" s="875"/>
      <c r="BRZ18" s="42"/>
      <c r="BSB18" s="28"/>
      <c r="BSC18" s="875"/>
      <c r="BSD18" s="42"/>
      <c r="BSF18" s="28"/>
      <c r="BSG18" s="875"/>
      <c r="BSH18" s="42"/>
      <c r="BSJ18" s="28"/>
      <c r="BSK18" s="875"/>
      <c r="BSL18" s="42"/>
      <c r="BSN18" s="28"/>
      <c r="BSO18" s="875"/>
      <c r="BSP18" s="42"/>
      <c r="BSR18" s="28"/>
      <c r="BSS18" s="875"/>
      <c r="BST18" s="42"/>
      <c r="BSV18" s="28"/>
      <c r="BSW18" s="875"/>
      <c r="BSX18" s="42"/>
      <c r="BSZ18" s="28"/>
      <c r="BTA18" s="875"/>
      <c r="BTB18" s="42"/>
      <c r="BTD18" s="28"/>
      <c r="BTE18" s="875"/>
      <c r="BTF18" s="42"/>
      <c r="BTH18" s="28"/>
      <c r="BTI18" s="875"/>
      <c r="BTJ18" s="42"/>
      <c r="BTL18" s="28"/>
      <c r="BTM18" s="875"/>
      <c r="BTN18" s="42"/>
      <c r="BTP18" s="28"/>
      <c r="BTQ18" s="875"/>
      <c r="BTR18" s="42"/>
      <c r="BTT18" s="28"/>
      <c r="BTU18" s="875"/>
      <c r="BTV18" s="42"/>
      <c r="BTX18" s="28"/>
      <c r="BTY18" s="875"/>
      <c r="BTZ18" s="42"/>
      <c r="BUB18" s="28"/>
      <c r="BUC18" s="875"/>
      <c r="BUD18" s="42"/>
      <c r="BUF18" s="28"/>
      <c r="BUG18" s="875"/>
      <c r="BUH18" s="42"/>
      <c r="BUJ18" s="28"/>
      <c r="BUK18" s="875"/>
      <c r="BUL18" s="42"/>
      <c r="BUN18" s="28"/>
      <c r="BUO18" s="875"/>
      <c r="BUP18" s="42"/>
      <c r="BUR18" s="28"/>
      <c r="BUS18" s="875"/>
      <c r="BUT18" s="42"/>
      <c r="BUV18" s="28"/>
      <c r="BUW18" s="875"/>
      <c r="BUX18" s="42"/>
      <c r="BUZ18" s="28"/>
      <c r="BVA18" s="875"/>
      <c r="BVB18" s="42"/>
      <c r="BVD18" s="28"/>
      <c r="BVE18" s="875"/>
      <c r="BVF18" s="42"/>
      <c r="BVH18" s="28"/>
      <c r="BVI18" s="875"/>
      <c r="BVJ18" s="42"/>
      <c r="BVL18" s="28"/>
      <c r="BVM18" s="875"/>
      <c r="BVN18" s="42"/>
      <c r="BVP18" s="28"/>
      <c r="BVQ18" s="875"/>
      <c r="BVR18" s="42"/>
      <c r="BVT18" s="28"/>
      <c r="BVU18" s="875"/>
      <c r="BVV18" s="42"/>
      <c r="BVX18" s="28"/>
      <c r="BVY18" s="875"/>
      <c r="BVZ18" s="42"/>
      <c r="BWB18" s="28"/>
      <c r="BWC18" s="875"/>
      <c r="BWD18" s="42"/>
      <c r="BWF18" s="28"/>
      <c r="BWG18" s="875"/>
      <c r="BWH18" s="42"/>
      <c r="BWJ18" s="28"/>
      <c r="BWK18" s="875"/>
      <c r="BWL18" s="42"/>
      <c r="BWN18" s="28"/>
      <c r="BWO18" s="875"/>
      <c r="BWP18" s="42"/>
      <c r="BWR18" s="28"/>
      <c r="BWS18" s="875"/>
      <c r="BWT18" s="42"/>
      <c r="BWV18" s="28"/>
      <c r="BWW18" s="875"/>
      <c r="BWX18" s="42"/>
      <c r="BWZ18" s="28"/>
      <c r="BXA18" s="875"/>
      <c r="BXB18" s="42"/>
      <c r="BXD18" s="28"/>
      <c r="BXE18" s="875"/>
      <c r="BXF18" s="42"/>
      <c r="BXH18" s="28"/>
      <c r="BXI18" s="875"/>
      <c r="BXJ18" s="42"/>
      <c r="BXL18" s="28"/>
      <c r="BXM18" s="875"/>
      <c r="BXN18" s="42"/>
      <c r="BXP18" s="28"/>
      <c r="BXQ18" s="875"/>
      <c r="BXR18" s="42"/>
      <c r="BXT18" s="28"/>
      <c r="BXU18" s="875"/>
      <c r="BXV18" s="42"/>
      <c r="BXX18" s="28"/>
      <c r="BXY18" s="875"/>
      <c r="BXZ18" s="42"/>
      <c r="BYB18" s="28"/>
      <c r="BYC18" s="875"/>
      <c r="BYD18" s="42"/>
      <c r="BYF18" s="28"/>
      <c r="BYG18" s="875"/>
      <c r="BYH18" s="42"/>
      <c r="BYJ18" s="28"/>
      <c r="BYK18" s="875"/>
      <c r="BYL18" s="42"/>
      <c r="BYN18" s="28"/>
      <c r="BYO18" s="875"/>
      <c r="BYP18" s="42"/>
      <c r="BYR18" s="28"/>
      <c r="BYS18" s="875"/>
      <c r="BYT18" s="42"/>
      <c r="BYV18" s="28"/>
      <c r="BYW18" s="875"/>
      <c r="BYX18" s="42"/>
      <c r="BYZ18" s="28"/>
      <c r="BZA18" s="875"/>
      <c r="BZB18" s="42"/>
      <c r="BZD18" s="28"/>
      <c r="BZE18" s="875"/>
      <c r="BZF18" s="42"/>
      <c r="BZH18" s="28"/>
      <c r="BZI18" s="875"/>
      <c r="BZJ18" s="42"/>
      <c r="BZL18" s="28"/>
      <c r="BZM18" s="875"/>
      <c r="BZN18" s="42"/>
      <c r="BZP18" s="28"/>
      <c r="BZQ18" s="875"/>
      <c r="BZR18" s="42"/>
      <c r="BZT18" s="28"/>
      <c r="BZU18" s="875"/>
      <c r="BZV18" s="42"/>
      <c r="BZX18" s="28"/>
      <c r="BZY18" s="875"/>
      <c r="BZZ18" s="42"/>
      <c r="CAB18" s="28"/>
      <c r="CAC18" s="875"/>
      <c r="CAD18" s="42"/>
      <c r="CAF18" s="28"/>
      <c r="CAG18" s="875"/>
      <c r="CAH18" s="42"/>
      <c r="CAJ18" s="28"/>
      <c r="CAK18" s="875"/>
      <c r="CAL18" s="42"/>
      <c r="CAN18" s="28"/>
      <c r="CAO18" s="875"/>
      <c r="CAP18" s="42"/>
      <c r="CAR18" s="28"/>
      <c r="CAS18" s="875"/>
      <c r="CAT18" s="42"/>
      <c r="CAV18" s="28"/>
      <c r="CAW18" s="875"/>
      <c r="CAX18" s="42"/>
      <c r="CAZ18" s="28"/>
      <c r="CBA18" s="875"/>
      <c r="CBB18" s="42"/>
      <c r="CBD18" s="28"/>
      <c r="CBE18" s="875"/>
      <c r="CBF18" s="42"/>
      <c r="CBH18" s="28"/>
      <c r="CBI18" s="875"/>
      <c r="CBJ18" s="42"/>
      <c r="CBL18" s="28"/>
      <c r="CBM18" s="875"/>
      <c r="CBN18" s="42"/>
      <c r="CBP18" s="28"/>
      <c r="CBQ18" s="875"/>
      <c r="CBR18" s="42"/>
      <c r="CBT18" s="28"/>
      <c r="CBU18" s="875"/>
      <c r="CBV18" s="42"/>
      <c r="CBX18" s="28"/>
      <c r="CBY18" s="875"/>
      <c r="CBZ18" s="42"/>
      <c r="CCB18" s="28"/>
      <c r="CCC18" s="875"/>
      <c r="CCD18" s="42"/>
      <c r="CCF18" s="28"/>
      <c r="CCG18" s="875"/>
      <c r="CCH18" s="42"/>
      <c r="CCJ18" s="28"/>
      <c r="CCK18" s="875"/>
      <c r="CCL18" s="42"/>
      <c r="CCN18" s="28"/>
      <c r="CCO18" s="875"/>
      <c r="CCP18" s="42"/>
      <c r="CCR18" s="28"/>
      <c r="CCS18" s="875"/>
      <c r="CCT18" s="42"/>
      <c r="CCV18" s="28"/>
      <c r="CCW18" s="875"/>
      <c r="CCX18" s="42"/>
      <c r="CCZ18" s="28"/>
      <c r="CDA18" s="875"/>
      <c r="CDB18" s="42"/>
      <c r="CDD18" s="28"/>
      <c r="CDE18" s="875"/>
      <c r="CDF18" s="42"/>
      <c r="CDH18" s="28"/>
      <c r="CDI18" s="875"/>
      <c r="CDJ18" s="42"/>
      <c r="CDL18" s="28"/>
      <c r="CDM18" s="875"/>
      <c r="CDN18" s="42"/>
      <c r="CDP18" s="28"/>
      <c r="CDQ18" s="875"/>
      <c r="CDR18" s="42"/>
      <c r="CDT18" s="28"/>
      <c r="CDU18" s="875"/>
      <c r="CDV18" s="42"/>
      <c r="CDX18" s="28"/>
      <c r="CDY18" s="875"/>
      <c r="CDZ18" s="42"/>
      <c r="CEB18" s="28"/>
      <c r="CEC18" s="875"/>
      <c r="CED18" s="42"/>
      <c r="CEF18" s="28"/>
      <c r="CEG18" s="875"/>
      <c r="CEH18" s="42"/>
      <c r="CEJ18" s="28"/>
      <c r="CEK18" s="875"/>
      <c r="CEL18" s="42"/>
      <c r="CEN18" s="28"/>
      <c r="CEO18" s="875"/>
      <c r="CEP18" s="42"/>
      <c r="CER18" s="28"/>
      <c r="CES18" s="875"/>
      <c r="CET18" s="42"/>
      <c r="CEV18" s="28"/>
      <c r="CEW18" s="875"/>
      <c r="CEX18" s="42"/>
      <c r="CEZ18" s="28"/>
      <c r="CFA18" s="875"/>
      <c r="CFB18" s="42"/>
      <c r="CFD18" s="28"/>
      <c r="CFE18" s="875"/>
      <c r="CFF18" s="42"/>
      <c r="CFH18" s="28"/>
      <c r="CFI18" s="875"/>
      <c r="CFJ18" s="42"/>
      <c r="CFL18" s="28"/>
      <c r="CFM18" s="875"/>
      <c r="CFN18" s="42"/>
      <c r="CFP18" s="28"/>
      <c r="CFQ18" s="875"/>
      <c r="CFR18" s="42"/>
      <c r="CFT18" s="28"/>
      <c r="CFU18" s="875"/>
      <c r="CFV18" s="42"/>
      <c r="CFX18" s="28"/>
      <c r="CFY18" s="875"/>
      <c r="CFZ18" s="42"/>
      <c r="CGB18" s="28"/>
      <c r="CGC18" s="875"/>
      <c r="CGD18" s="42"/>
      <c r="CGF18" s="28"/>
      <c r="CGG18" s="875"/>
      <c r="CGH18" s="42"/>
      <c r="CGJ18" s="28"/>
      <c r="CGK18" s="875"/>
      <c r="CGL18" s="42"/>
      <c r="CGN18" s="28"/>
      <c r="CGO18" s="875"/>
      <c r="CGP18" s="42"/>
      <c r="CGR18" s="28"/>
      <c r="CGS18" s="875"/>
      <c r="CGT18" s="42"/>
      <c r="CGV18" s="28"/>
      <c r="CGW18" s="875"/>
      <c r="CGX18" s="42"/>
      <c r="CGZ18" s="28"/>
      <c r="CHA18" s="875"/>
      <c r="CHB18" s="42"/>
      <c r="CHD18" s="28"/>
      <c r="CHE18" s="875"/>
      <c r="CHF18" s="42"/>
      <c r="CHH18" s="28"/>
      <c r="CHI18" s="875"/>
      <c r="CHJ18" s="42"/>
      <c r="CHL18" s="28"/>
      <c r="CHM18" s="875"/>
      <c r="CHN18" s="42"/>
      <c r="CHP18" s="28"/>
      <c r="CHQ18" s="875"/>
      <c r="CHR18" s="42"/>
      <c r="CHT18" s="28"/>
      <c r="CHU18" s="875"/>
      <c r="CHV18" s="42"/>
      <c r="CHX18" s="28"/>
      <c r="CHY18" s="875"/>
      <c r="CHZ18" s="42"/>
      <c r="CIB18" s="28"/>
      <c r="CIC18" s="875"/>
      <c r="CID18" s="42"/>
      <c r="CIF18" s="28"/>
      <c r="CIG18" s="875"/>
      <c r="CIH18" s="42"/>
      <c r="CIJ18" s="28"/>
      <c r="CIK18" s="875"/>
      <c r="CIL18" s="42"/>
      <c r="CIN18" s="28"/>
      <c r="CIO18" s="875"/>
      <c r="CIP18" s="42"/>
      <c r="CIR18" s="28"/>
      <c r="CIS18" s="875"/>
      <c r="CIT18" s="42"/>
      <c r="CIV18" s="28"/>
      <c r="CIW18" s="875"/>
      <c r="CIX18" s="42"/>
      <c r="CIZ18" s="28"/>
      <c r="CJA18" s="875"/>
      <c r="CJB18" s="42"/>
      <c r="CJD18" s="28"/>
      <c r="CJE18" s="875"/>
      <c r="CJF18" s="42"/>
      <c r="CJH18" s="28"/>
      <c r="CJI18" s="875"/>
      <c r="CJJ18" s="42"/>
      <c r="CJL18" s="28"/>
      <c r="CJM18" s="875"/>
      <c r="CJN18" s="42"/>
      <c r="CJP18" s="28"/>
      <c r="CJQ18" s="875"/>
      <c r="CJR18" s="42"/>
      <c r="CJT18" s="28"/>
      <c r="CJU18" s="875"/>
      <c r="CJV18" s="42"/>
      <c r="CJX18" s="28"/>
      <c r="CJY18" s="875"/>
      <c r="CJZ18" s="42"/>
      <c r="CKB18" s="28"/>
      <c r="CKC18" s="875"/>
      <c r="CKD18" s="42"/>
      <c r="CKF18" s="28"/>
      <c r="CKG18" s="875"/>
      <c r="CKH18" s="42"/>
      <c r="CKJ18" s="28"/>
      <c r="CKK18" s="875"/>
      <c r="CKL18" s="42"/>
      <c r="CKN18" s="28"/>
      <c r="CKO18" s="875"/>
      <c r="CKP18" s="42"/>
      <c r="CKR18" s="28"/>
      <c r="CKS18" s="875"/>
      <c r="CKT18" s="42"/>
      <c r="CKV18" s="28"/>
      <c r="CKW18" s="875"/>
      <c r="CKX18" s="42"/>
      <c r="CKZ18" s="28"/>
      <c r="CLA18" s="875"/>
      <c r="CLB18" s="42"/>
      <c r="CLD18" s="28"/>
      <c r="CLE18" s="875"/>
      <c r="CLF18" s="42"/>
      <c r="CLH18" s="28"/>
      <c r="CLI18" s="875"/>
      <c r="CLJ18" s="42"/>
      <c r="CLL18" s="28"/>
      <c r="CLM18" s="875"/>
      <c r="CLN18" s="42"/>
      <c r="CLP18" s="28"/>
      <c r="CLQ18" s="875"/>
      <c r="CLR18" s="42"/>
      <c r="CLT18" s="28"/>
      <c r="CLU18" s="875"/>
      <c r="CLV18" s="42"/>
      <c r="CLX18" s="28"/>
      <c r="CLY18" s="875"/>
      <c r="CLZ18" s="42"/>
      <c r="CMB18" s="28"/>
      <c r="CMC18" s="875"/>
      <c r="CMD18" s="42"/>
      <c r="CMF18" s="28"/>
      <c r="CMG18" s="875"/>
      <c r="CMH18" s="42"/>
      <c r="CMJ18" s="28"/>
      <c r="CMK18" s="875"/>
      <c r="CML18" s="42"/>
      <c r="CMN18" s="28"/>
      <c r="CMO18" s="875"/>
      <c r="CMP18" s="42"/>
      <c r="CMR18" s="28"/>
      <c r="CMS18" s="875"/>
      <c r="CMT18" s="42"/>
      <c r="CMV18" s="28"/>
      <c r="CMW18" s="875"/>
      <c r="CMX18" s="42"/>
      <c r="CMZ18" s="28"/>
      <c r="CNA18" s="875"/>
      <c r="CNB18" s="42"/>
      <c r="CND18" s="28"/>
      <c r="CNE18" s="875"/>
      <c r="CNF18" s="42"/>
      <c r="CNH18" s="28"/>
      <c r="CNI18" s="875"/>
      <c r="CNJ18" s="42"/>
      <c r="CNL18" s="28"/>
      <c r="CNM18" s="875"/>
      <c r="CNN18" s="42"/>
      <c r="CNP18" s="28"/>
      <c r="CNQ18" s="875"/>
      <c r="CNR18" s="42"/>
      <c r="CNT18" s="28"/>
      <c r="CNU18" s="875"/>
      <c r="CNV18" s="42"/>
      <c r="CNX18" s="28"/>
      <c r="CNY18" s="875"/>
      <c r="CNZ18" s="42"/>
      <c r="COB18" s="28"/>
      <c r="COC18" s="875"/>
      <c r="COD18" s="42"/>
      <c r="COF18" s="28"/>
      <c r="COG18" s="875"/>
      <c r="COH18" s="42"/>
      <c r="COJ18" s="28"/>
      <c r="COK18" s="875"/>
      <c r="COL18" s="42"/>
      <c r="CON18" s="28"/>
      <c r="COO18" s="875"/>
      <c r="COP18" s="42"/>
      <c r="COR18" s="28"/>
      <c r="COS18" s="875"/>
      <c r="COT18" s="42"/>
      <c r="COV18" s="28"/>
      <c r="COW18" s="875"/>
      <c r="COX18" s="42"/>
      <c r="COZ18" s="28"/>
      <c r="CPA18" s="875"/>
      <c r="CPB18" s="42"/>
      <c r="CPD18" s="28"/>
      <c r="CPE18" s="875"/>
      <c r="CPF18" s="42"/>
      <c r="CPH18" s="28"/>
      <c r="CPI18" s="875"/>
      <c r="CPJ18" s="42"/>
      <c r="CPL18" s="28"/>
      <c r="CPM18" s="875"/>
      <c r="CPN18" s="42"/>
      <c r="CPP18" s="28"/>
      <c r="CPQ18" s="875"/>
      <c r="CPR18" s="42"/>
      <c r="CPT18" s="28"/>
      <c r="CPU18" s="875"/>
      <c r="CPV18" s="42"/>
      <c r="CPX18" s="28"/>
      <c r="CPY18" s="875"/>
      <c r="CPZ18" s="42"/>
      <c r="CQB18" s="28"/>
      <c r="CQC18" s="875"/>
      <c r="CQD18" s="42"/>
      <c r="CQF18" s="28"/>
      <c r="CQG18" s="875"/>
      <c r="CQH18" s="42"/>
      <c r="CQJ18" s="28"/>
      <c r="CQK18" s="875"/>
      <c r="CQL18" s="42"/>
      <c r="CQN18" s="28"/>
      <c r="CQO18" s="875"/>
      <c r="CQP18" s="42"/>
      <c r="CQR18" s="28"/>
      <c r="CQS18" s="875"/>
      <c r="CQT18" s="42"/>
      <c r="CQV18" s="28"/>
      <c r="CQW18" s="875"/>
      <c r="CQX18" s="42"/>
      <c r="CQZ18" s="28"/>
      <c r="CRA18" s="875"/>
      <c r="CRB18" s="42"/>
      <c r="CRD18" s="28"/>
      <c r="CRE18" s="875"/>
      <c r="CRF18" s="42"/>
      <c r="CRH18" s="28"/>
      <c r="CRI18" s="875"/>
      <c r="CRJ18" s="42"/>
      <c r="CRL18" s="28"/>
      <c r="CRM18" s="875"/>
      <c r="CRN18" s="42"/>
      <c r="CRP18" s="28"/>
      <c r="CRQ18" s="875"/>
      <c r="CRR18" s="42"/>
      <c r="CRT18" s="28"/>
      <c r="CRU18" s="875"/>
      <c r="CRV18" s="42"/>
      <c r="CRX18" s="28"/>
      <c r="CRY18" s="875"/>
      <c r="CRZ18" s="42"/>
      <c r="CSB18" s="28"/>
      <c r="CSC18" s="875"/>
      <c r="CSD18" s="42"/>
      <c r="CSF18" s="28"/>
      <c r="CSG18" s="875"/>
      <c r="CSH18" s="42"/>
      <c r="CSJ18" s="28"/>
      <c r="CSK18" s="875"/>
      <c r="CSL18" s="42"/>
      <c r="CSN18" s="28"/>
      <c r="CSO18" s="875"/>
      <c r="CSP18" s="42"/>
      <c r="CSR18" s="28"/>
      <c r="CSS18" s="875"/>
      <c r="CST18" s="42"/>
      <c r="CSV18" s="28"/>
      <c r="CSW18" s="875"/>
      <c r="CSX18" s="42"/>
      <c r="CSZ18" s="28"/>
      <c r="CTA18" s="875"/>
      <c r="CTB18" s="42"/>
      <c r="CTD18" s="28"/>
      <c r="CTE18" s="875"/>
      <c r="CTF18" s="42"/>
      <c r="CTH18" s="28"/>
      <c r="CTI18" s="875"/>
      <c r="CTJ18" s="42"/>
      <c r="CTL18" s="28"/>
      <c r="CTM18" s="875"/>
      <c r="CTN18" s="42"/>
      <c r="CTP18" s="28"/>
      <c r="CTQ18" s="875"/>
      <c r="CTR18" s="42"/>
      <c r="CTT18" s="28"/>
      <c r="CTU18" s="875"/>
      <c r="CTV18" s="42"/>
      <c r="CTX18" s="28"/>
      <c r="CTY18" s="875"/>
      <c r="CTZ18" s="42"/>
      <c r="CUB18" s="28"/>
      <c r="CUC18" s="875"/>
      <c r="CUD18" s="42"/>
      <c r="CUF18" s="28"/>
      <c r="CUG18" s="875"/>
      <c r="CUH18" s="42"/>
      <c r="CUJ18" s="28"/>
      <c r="CUK18" s="875"/>
      <c r="CUL18" s="42"/>
      <c r="CUN18" s="28"/>
      <c r="CUO18" s="875"/>
      <c r="CUP18" s="42"/>
      <c r="CUR18" s="28"/>
      <c r="CUS18" s="875"/>
      <c r="CUT18" s="42"/>
      <c r="CUV18" s="28"/>
      <c r="CUW18" s="875"/>
      <c r="CUX18" s="42"/>
      <c r="CUZ18" s="28"/>
      <c r="CVA18" s="875"/>
      <c r="CVB18" s="42"/>
      <c r="CVD18" s="28"/>
      <c r="CVE18" s="875"/>
      <c r="CVF18" s="42"/>
      <c r="CVH18" s="28"/>
      <c r="CVI18" s="875"/>
      <c r="CVJ18" s="42"/>
      <c r="CVL18" s="28"/>
      <c r="CVM18" s="875"/>
      <c r="CVN18" s="42"/>
      <c r="CVP18" s="28"/>
      <c r="CVQ18" s="875"/>
      <c r="CVR18" s="42"/>
      <c r="CVT18" s="28"/>
      <c r="CVU18" s="875"/>
      <c r="CVV18" s="42"/>
      <c r="CVX18" s="28"/>
      <c r="CVY18" s="875"/>
      <c r="CVZ18" s="42"/>
      <c r="CWB18" s="28"/>
      <c r="CWC18" s="875"/>
      <c r="CWD18" s="42"/>
      <c r="CWF18" s="28"/>
      <c r="CWG18" s="875"/>
      <c r="CWH18" s="42"/>
      <c r="CWJ18" s="28"/>
      <c r="CWK18" s="875"/>
      <c r="CWL18" s="42"/>
      <c r="CWN18" s="28"/>
      <c r="CWO18" s="875"/>
      <c r="CWP18" s="42"/>
      <c r="CWR18" s="28"/>
      <c r="CWS18" s="875"/>
      <c r="CWT18" s="42"/>
      <c r="CWV18" s="28"/>
      <c r="CWW18" s="875"/>
      <c r="CWX18" s="42"/>
      <c r="CWZ18" s="28"/>
      <c r="CXA18" s="875"/>
      <c r="CXB18" s="42"/>
      <c r="CXD18" s="28"/>
      <c r="CXE18" s="875"/>
      <c r="CXF18" s="42"/>
      <c r="CXH18" s="28"/>
      <c r="CXI18" s="875"/>
      <c r="CXJ18" s="42"/>
      <c r="CXL18" s="28"/>
      <c r="CXM18" s="875"/>
      <c r="CXN18" s="42"/>
      <c r="CXP18" s="28"/>
      <c r="CXQ18" s="875"/>
      <c r="CXR18" s="42"/>
      <c r="CXT18" s="28"/>
      <c r="CXU18" s="875"/>
      <c r="CXV18" s="42"/>
      <c r="CXX18" s="28"/>
      <c r="CXY18" s="875"/>
      <c r="CXZ18" s="42"/>
      <c r="CYB18" s="28"/>
      <c r="CYC18" s="875"/>
      <c r="CYD18" s="42"/>
      <c r="CYF18" s="28"/>
      <c r="CYG18" s="875"/>
      <c r="CYH18" s="42"/>
      <c r="CYJ18" s="28"/>
      <c r="CYK18" s="875"/>
      <c r="CYL18" s="42"/>
      <c r="CYN18" s="28"/>
      <c r="CYO18" s="875"/>
      <c r="CYP18" s="42"/>
      <c r="CYR18" s="28"/>
      <c r="CYS18" s="875"/>
      <c r="CYT18" s="42"/>
      <c r="CYV18" s="28"/>
      <c r="CYW18" s="875"/>
      <c r="CYX18" s="42"/>
      <c r="CYZ18" s="28"/>
      <c r="CZA18" s="875"/>
      <c r="CZB18" s="42"/>
      <c r="CZD18" s="28"/>
      <c r="CZE18" s="875"/>
      <c r="CZF18" s="42"/>
      <c r="CZH18" s="28"/>
      <c r="CZI18" s="875"/>
      <c r="CZJ18" s="42"/>
      <c r="CZL18" s="28"/>
      <c r="CZM18" s="875"/>
      <c r="CZN18" s="42"/>
      <c r="CZP18" s="28"/>
      <c r="CZQ18" s="875"/>
      <c r="CZR18" s="42"/>
      <c r="CZT18" s="28"/>
      <c r="CZU18" s="875"/>
      <c r="CZV18" s="42"/>
      <c r="CZX18" s="28"/>
      <c r="CZY18" s="875"/>
      <c r="CZZ18" s="42"/>
      <c r="DAB18" s="28"/>
      <c r="DAC18" s="875"/>
      <c r="DAD18" s="42"/>
      <c r="DAF18" s="28"/>
      <c r="DAG18" s="875"/>
      <c r="DAH18" s="42"/>
      <c r="DAJ18" s="28"/>
      <c r="DAK18" s="875"/>
      <c r="DAL18" s="42"/>
      <c r="DAN18" s="28"/>
      <c r="DAO18" s="875"/>
      <c r="DAP18" s="42"/>
      <c r="DAR18" s="28"/>
      <c r="DAS18" s="875"/>
      <c r="DAT18" s="42"/>
      <c r="DAV18" s="28"/>
      <c r="DAW18" s="875"/>
      <c r="DAX18" s="42"/>
      <c r="DAZ18" s="28"/>
      <c r="DBA18" s="875"/>
      <c r="DBB18" s="42"/>
      <c r="DBD18" s="28"/>
      <c r="DBE18" s="875"/>
      <c r="DBF18" s="42"/>
      <c r="DBH18" s="28"/>
      <c r="DBI18" s="875"/>
      <c r="DBJ18" s="42"/>
      <c r="DBL18" s="28"/>
      <c r="DBM18" s="875"/>
      <c r="DBN18" s="42"/>
      <c r="DBP18" s="28"/>
      <c r="DBQ18" s="875"/>
      <c r="DBR18" s="42"/>
      <c r="DBT18" s="28"/>
      <c r="DBU18" s="875"/>
      <c r="DBV18" s="42"/>
      <c r="DBX18" s="28"/>
      <c r="DBY18" s="875"/>
      <c r="DBZ18" s="42"/>
      <c r="DCB18" s="28"/>
      <c r="DCC18" s="875"/>
      <c r="DCD18" s="42"/>
      <c r="DCF18" s="28"/>
      <c r="DCG18" s="875"/>
      <c r="DCH18" s="42"/>
      <c r="DCJ18" s="28"/>
      <c r="DCK18" s="875"/>
      <c r="DCL18" s="42"/>
      <c r="DCN18" s="28"/>
      <c r="DCO18" s="875"/>
      <c r="DCP18" s="42"/>
      <c r="DCR18" s="28"/>
      <c r="DCS18" s="875"/>
      <c r="DCT18" s="42"/>
      <c r="DCV18" s="28"/>
      <c r="DCW18" s="875"/>
      <c r="DCX18" s="42"/>
      <c r="DCZ18" s="28"/>
      <c r="DDA18" s="875"/>
      <c r="DDB18" s="42"/>
      <c r="DDD18" s="28"/>
      <c r="DDE18" s="875"/>
      <c r="DDF18" s="42"/>
      <c r="DDH18" s="28"/>
      <c r="DDI18" s="875"/>
      <c r="DDJ18" s="42"/>
      <c r="DDL18" s="28"/>
      <c r="DDM18" s="875"/>
      <c r="DDN18" s="42"/>
      <c r="DDP18" s="28"/>
      <c r="DDQ18" s="875"/>
      <c r="DDR18" s="42"/>
      <c r="DDT18" s="28"/>
      <c r="DDU18" s="875"/>
      <c r="DDV18" s="42"/>
      <c r="DDX18" s="28"/>
      <c r="DDY18" s="875"/>
      <c r="DDZ18" s="42"/>
      <c r="DEB18" s="28"/>
      <c r="DEC18" s="875"/>
      <c r="DED18" s="42"/>
      <c r="DEF18" s="28"/>
      <c r="DEG18" s="875"/>
      <c r="DEH18" s="42"/>
      <c r="DEJ18" s="28"/>
      <c r="DEK18" s="875"/>
      <c r="DEL18" s="42"/>
      <c r="DEN18" s="28"/>
      <c r="DEO18" s="875"/>
      <c r="DEP18" s="42"/>
      <c r="DER18" s="28"/>
      <c r="DES18" s="875"/>
      <c r="DET18" s="42"/>
      <c r="DEV18" s="28"/>
      <c r="DEW18" s="875"/>
      <c r="DEX18" s="42"/>
      <c r="DEZ18" s="28"/>
      <c r="DFA18" s="875"/>
      <c r="DFB18" s="42"/>
      <c r="DFD18" s="28"/>
      <c r="DFE18" s="875"/>
      <c r="DFF18" s="42"/>
      <c r="DFH18" s="28"/>
      <c r="DFI18" s="875"/>
      <c r="DFJ18" s="42"/>
      <c r="DFL18" s="28"/>
      <c r="DFM18" s="875"/>
      <c r="DFN18" s="42"/>
      <c r="DFP18" s="28"/>
      <c r="DFQ18" s="875"/>
      <c r="DFR18" s="42"/>
      <c r="DFT18" s="28"/>
      <c r="DFU18" s="875"/>
      <c r="DFV18" s="42"/>
      <c r="DFX18" s="28"/>
      <c r="DFY18" s="875"/>
      <c r="DFZ18" s="42"/>
      <c r="DGB18" s="28"/>
      <c r="DGC18" s="875"/>
      <c r="DGD18" s="42"/>
      <c r="DGF18" s="28"/>
      <c r="DGG18" s="875"/>
      <c r="DGH18" s="42"/>
      <c r="DGJ18" s="28"/>
      <c r="DGK18" s="875"/>
      <c r="DGL18" s="42"/>
      <c r="DGN18" s="28"/>
      <c r="DGO18" s="875"/>
      <c r="DGP18" s="42"/>
      <c r="DGR18" s="28"/>
      <c r="DGS18" s="875"/>
      <c r="DGT18" s="42"/>
      <c r="DGV18" s="28"/>
      <c r="DGW18" s="875"/>
      <c r="DGX18" s="42"/>
      <c r="DGZ18" s="28"/>
      <c r="DHA18" s="875"/>
      <c r="DHB18" s="42"/>
      <c r="DHD18" s="28"/>
      <c r="DHE18" s="875"/>
      <c r="DHF18" s="42"/>
      <c r="DHH18" s="28"/>
      <c r="DHI18" s="875"/>
      <c r="DHJ18" s="42"/>
      <c r="DHL18" s="28"/>
      <c r="DHM18" s="875"/>
      <c r="DHN18" s="42"/>
      <c r="DHP18" s="28"/>
      <c r="DHQ18" s="875"/>
      <c r="DHR18" s="42"/>
      <c r="DHT18" s="28"/>
      <c r="DHU18" s="875"/>
      <c r="DHV18" s="42"/>
      <c r="DHX18" s="28"/>
      <c r="DHY18" s="875"/>
      <c r="DHZ18" s="42"/>
      <c r="DIB18" s="28"/>
      <c r="DIC18" s="875"/>
      <c r="DID18" s="42"/>
      <c r="DIF18" s="28"/>
      <c r="DIG18" s="875"/>
      <c r="DIH18" s="42"/>
      <c r="DIJ18" s="28"/>
      <c r="DIK18" s="875"/>
      <c r="DIL18" s="42"/>
      <c r="DIN18" s="28"/>
      <c r="DIO18" s="875"/>
      <c r="DIP18" s="42"/>
      <c r="DIR18" s="28"/>
      <c r="DIS18" s="875"/>
      <c r="DIT18" s="42"/>
      <c r="DIV18" s="28"/>
      <c r="DIW18" s="875"/>
      <c r="DIX18" s="42"/>
      <c r="DIZ18" s="28"/>
      <c r="DJA18" s="875"/>
      <c r="DJB18" s="42"/>
      <c r="DJD18" s="28"/>
      <c r="DJE18" s="875"/>
      <c r="DJF18" s="42"/>
      <c r="DJH18" s="28"/>
      <c r="DJI18" s="875"/>
      <c r="DJJ18" s="42"/>
      <c r="DJL18" s="28"/>
      <c r="DJM18" s="875"/>
      <c r="DJN18" s="42"/>
      <c r="DJP18" s="28"/>
      <c r="DJQ18" s="875"/>
      <c r="DJR18" s="42"/>
      <c r="DJT18" s="28"/>
      <c r="DJU18" s="875"/>
      <c r="DJV18" s="42"/>
      <c r="DJX18" s="28"/>
      <c r="DJY18" s="875"/>
      <c r="DJZ18" s="42"/>
      <c r="DKB18" s="28"/>
      <c r="DKC18" s="875"/>
      <c r="DKD18" s="42"/>
      <c r="DKF18" s="28"/>
      <c r="DKG18" s="875"/>
      <c r="DKH18" s="42"/>
      <c r="DKJ18" s="28"/>
      <c r="DKK18" s="875"/>
      <c r="DKL18" s="42"/>
      <c r="DKN18" s="28"/>
      <c r="DKO18" s="875"/>
      <c r="DKP18" s="42"/>
      <c r="DKR18" s="28"/>
      <c r="DKS18" s="875"/>
      <c r="DKT18" s="42"/>
      <c r="DKV18" s="28"/>
      <c r="DKW18" s="875"/>
      <c r="DKX18" s="42"/>
      <c r="DKZ18" s="28"/>
      <c r="DLA18" s="875"/>
      <c r="DLB18" s="42"/>
      <c r="DLD18" s="28"/>
      <c r="DLE18" s="875"/>
      <c r="DLF18" s="42"/>
      <c r="DLH18" s="28"/>
      <c r="DLI18" s="875"/>
      <c r="DLJ18" s="42"/>
      <c r="DLL18" s="28"/>
      <c r="DLM18" s="875"/>
      <c r="DLN18" s="42"/>
      <c r="DLP18" s="28"/>
      <c r="DLQ18" s="875"/>
      <c r="DLR18" s="42"/>
      <c r="DLT18" s="28"/>
      <c r="DLU18" s="875"/>
      <c r="DLV18" s="42"/>
      <c r="DLX18" s="28"/>
      <c r="DLY18" s="875"/>
      <c r="DLZ18" s="42"/>
      <c r="DMB18" s="28"/>
      <c r="DMC18" s="875"/>
      <c r="DMD18" s="42"/>
      <c r="DMF18" s="28"/>
      <c r="DMG18" s="875"/>
      <c r="DMH18" s="42"/>
      <c r="DMJ18" s="28"/>
      <c r="DMK18" s="875"/>
      <c r="DML18" s="42"/>
      <c r="DMN18" s="28"/>
      <c r="DMO18" s="875"/>
      <c r="DMP18" s="42"/>
      <c r="DMR18" s="28"/>
      <c r="DMS18" s="875"/>
      <c r="DMT18" s="42"/>
      <c r="DMV18" s="28"/>
      <c r="DMW18" s="875"/>
      <c r="DMX18" s="42"/>
      <c r="DMZ18" s="28"/>
      <c r="DNA18" s="875"/>
      <c r="DNB18" s="42"/>
      <c r="DND18" s="28"/>
      <c r="DNE18" s="875"/>
      <c r="DNF18" s="42"/>
      <c r="DNH18" s="28"/>
      <c r="DNI18" s="875"/>
      <c r="DNJ18" s="42"/>
      <c r="DNL18" s="28"/>
      <c r="DNM18" s="875"/>
      <c r="DNN18" s="42"/>
      <c r="DNP18" s="28"/>
      <c r="DNQ18" s="875"/>
      <c r="DNR18" s="42"/>
      <c r="DNT18" s="28"/>
      <c r="DNU18" s="875"/>
      <c r="DNV18" s="42"/>
      <c r="DNX18" s="28"/>
      <c r="DNY18" s="875"/>
      <c r="DNZ18" s="42"/>
      <c r="DOB18" s="28"/>
      <c r="DOC18" s="875"/>
      <c r="DOD18" s="42"/>
      <c r="DOF18" s="28"/>
      <c r="DOG18" s="875"/>
      <c r="DOH18" s="42"/>
      <c r="DOJ18" s="28"/>
      <c r="DOK18" s="875"/>
      <c r="DOL18" s="42"/>
      <c r="DON18" s="28"/>
      <c r="DOO18" s="875"/>
      <c r="DOP18" s="42"/>
      <c r="DOR18" s="28"/>
      <c r="DOS18" s="875"/>
      <c r="DOT18" s="42"/>
      <c r="DOV18" s="28"/>
      <c r="DOW18" s="875"/>
      <c r="DOX18" s="42"/>
      <c r="DOZ18" s="28"/>
      <c r="DPA18" s="875"/>
      <c r="DPB18" s="42"/>
      <c r="DPD18" s="28"/>
      <c r="DPE18" s="875"/>
      <c r="DPF18" s="42"/>
      <c r="DPH18" s="28"/>
      <c r="DPI18" s="875"/>
      <c r="DPJ18" s="42"/>
      <c r="DPL18" s="28"/>
      <c r="DPM18" s="875"/>
      <c r="DPN18" s="42"/>
      <c r="DPP18" s="28"/>
      <c r="DPQ18" s="875"/>
      <c r="DPR18" s="42"/>
      <c r="DPT18" s="28"/>
      <c r="DPU18" s="875"/>
      <c r="DPV18" s="42"/>
      <c r="DPX18" s="28"/>
      <c r="DPY18" s="875"/>
      <c r="DPZ18" s="42"/>
      <c r="DQB18" s="28"/>
      <c r="DQC18" s="875"/>
      <c r="DQD18" s="42"/>
      <c r="DQF18" s="28"/>
      <c r="DQG18" s="875"/>
      <c r="DQH18" s="42"/>
      <c r="DQJ18" s="28"/>
      <c r="DQK18" s="875"/>
      <c r="DQL18" s="42"/>
      <c r="DQN18" s="28"/>
      <c r="DQO18" s="875"/>
      <c r="DQP18" s="42"/>
      <c r="DQR18" s="28"/>
      <c r="DQS18" s="875"/>
      <c r="DQT18" s="42"/>
      <c r="DQV18" s="28"/>
      <c r="DQW18" s="875"/>
      <c r="DQX18" s="42"/>
      <c r="DQZ18" s="28"/>
      <c r="DRA18" s="875"/>
      <c r="DRB18" s="42"/>
      <c r="DRD18" s="28"/>
      <c r="DRE18" s="875"/>
      <c r="DRF18" s="42"/>
      <c r="DRH18" s="28"/>
      <c r="DRI18" s="875"/>
      <c r="DRJ18" s="42"/>
      <c r="DRL18" s="28"/>
      <c r="DRM18" s="875"/>
      <c r="DRN18" s="42"/>
      <c r="DRP18" s="28"/>
      <c r="DRQ18" s="875"/>
      <c r="DRR18" s="42"/>
      <c r="DRT18" s="28"/>
      <c r="DRU18" s="875"/>
      <c r="DRV18" s="42"/>
      <c r="DRX18" s="28"/>
      <c r="DRY18" s="875"/>
      <c r="DRZ18" s="42"/>
      <c r="DSB18" s="28"/>
      <c r="DSC18" s="875"/>
      <c r="DSD18" s="42"/>
      <c r="DSF18" s="28"/>
      <c r="DSG18" s="875"/>
      <c r="DSH18" s="42"/>
      <c r="DSJ18" s="28"/>
      <c r="DSK18" s="875"/>
      <c r="DSL18" s="42"/>
      <c r="DSN18" s="28"/>
      <c r="DSO18" s="875"/>
      <c r="DSP18" s="42"/>
      <c r="DSR18" s="28"/>
      <c r="DSS18" s="875"/>
      <c r="DST18" s="42"/>
      <c r="DSV18" s="28"/>
      <c r="DSW18" s="875"/>
      <c r="DSX18" s="42"/>
      <c r="DSZ18" s="28"/>
      <c r="DTA18" s="875"/>
      <c r="DTB18" s="42"/>
      <c r="DTD18" s="28"/>
      <c r="DTE18" s="875"/>
      <c r="DTF18" s="42"/>
      <c r="DTH18" s="28"/>
      <c r="DTI18" s="875"/>
      <c r="DTJ18" s="42"/>
      <c r="DTL18" s="28"/>
      <c r="DTM18" s="875"/>
      <c r="DTN18" s="42"/>
      <c r="DTP18" s="28"/>
      <c r="DTQ18" s="875"/>
      <c r="DTR18" s="42"/>
      <c r="DTT18" s="28"/>
      <c r="DTU18" s="875"/>
      <c r="DTV18" s="42"/>
      <c r="DTX18" s="28"/>
      <c r="DTY18" s="875"/>
      <c r="DTZ18" s="42"/>
      <c r="DUB18" s="28"/>
      <c r="DUC18" s="875"/>
      <c r="DUD18" s="42"/>
      <c r="DUF18" s="28"/>
      <c r="DUG18" s="875"/>
      <c r="DUH18" s="42"/>
      <c r="DUJ18" s="28"/>
      <c r="DUK18" s="875"/>
      <c r="DUL18" s="42"/>
      <c r="DUN18" s="28"/>
      <c r="DUO18" s="875"/>
      <c r="DUP18" s="42"/>
      <c r="DUR18" s="28"/>
      <c r="DUS18" s="875"/>
      <c r="DUT18" s="42"/>
      <c r="DUV18" s="28"/>
      <c r="DUW18" s="875"/>
      <c r="DUX18" s="42"/>
      <c r="DUZ18" s="28"/>
      <c r="DVA18" s="875"/>
      <c r="DVB18" s="42"/>
      <c r="DVD18" s="28"/>
      <c r="DVE18" s="875"/>
      <c r="DVF18" s="42"/>
      <c r="DVH18" s="28"/>
      <c r="DVI18" s="875"/>
      <c r="DVJ18" s="42"/>
      <c r="DVL18" s="28"/>
      <c r="DVM18" s="875"/>
      <c r="DVN18" s="42"/>
      <c r="DVP18" s="28"/>
      <c r="DVQ18" s="875"/>
      <c r="DVR18" s="42"/>
      <c r="DVT18" s="28"/>
      <c r="DVU18" s="875"/>
      <c r="DVV18" s="42"/>
      <c r="DVX18" s="28"/>
      <c r="DVY18" s="875"/>
      <c r="DVZ18" s="42"/>
      <c r="DWB18" s="28"/>
      <c r="DWC18" s="875"/>
      <c r="DWD18" s="42"/>
      <c r="DWF18" s="28"/>
      <c r="DWG18" s="875"/>
      <c r="DWH18" s="42"/>
      <c r="DWJ18" s="28"/>
      <c r="DWK18" s="875"/>
      <c r="DWL18" s="42"/>
      <c r="DWN18" s="28"/>
      <c r="DWO18" s="875"/>
      <c r="DWP18" s="42"/>
      <c r="DWR18" s="28"/>
      <c r="DWS18" s="875"/>
      <c r="DWT18" s="42"/>
      <c r="DWV18" s="28"/>
      <c r="DWW18" s="875"/>
      <c r="DWX18" s="42"/>
      <c r="DWZ18" s="28"/>
      <c r="DXA18" s="875"/>
      <c r="DXB18" s="42"/>
      <c r="DXD18" s="28"/>
      <c r="DXE18" s="875"/>
      <c r="DXF18" s="42"/>
      <c r="DXH18" s="28"/>
      <c r="DXI18" s="875"/>
      <c r="DXJ18" s="42"/>
      <c r="DXL18" s="28"/>
      <c r="DXM18" s="875"/>
      <c r="DXN18" s="42"/>
      <c r="DXP18" s="28"/>
      <c r="DXQ18" s="875"/>
      <c r="DXR18" s="42"/>
      <c r="DXT18" s="28"/>
      <c r="DXU18" s="875"/>
      <c r="DXV18" s="42"/>
      <c r="DXX18" s="28"/>
      <c r="DXY18" s="875"/>
      <c r="DXZ18" s="42"/>
      <c r="DYB18" s="28"/>
      <c r="DYC18" s="875"/>
      <c r="DYD18" s="42"/>
      <c r="DYF18" s="28"/>
      <c r="DYG18" s="875"/>
      <c r="DYH18" s="42"/>
      <c r="DYJ18" s="28"/>
      <c r="DYK18" s="875"/>
      <c r="DYL18" s="42"/>
      <c r="DYN18" s="28"/>
      <c r="DYO18" s="875"/>
      <c r="DYP18" s="42"/>
      <c r="DYR18" s="28"/>
      <c r="DYS18" s="875"/>
      <c r="DYT18" s="42"/>
      <c r="DYV18" s="28"/>
      <c r="DYW18" s="875"/>
      <c r="DYX18" s="42"/>
      <c r="DYZ18" s="28"/>
      <c r="DZA18" s="875"/>
      <c r="DZB18" s="42"/>
      <c r="DZD18" s="28"/>
      <c r="DZE18" s="875"/>
      <c r="DZF18" s="42"/>
      <c r="DZH18" s="28"/>
      <c r="DZI18" s="875"/>
      <c r="DZJ18" s="42"/>
      <c r="DZL18" s="28"/>
      <c r="DZM18" s="875"/>
      <c r="DZN18" s="42"/>
      <c r="DZP18" s="28"/>
      <c r="DZQ18" s="875"/>
      <c r="DZR18" s="42"/>
      <c r="DZT18" s="28"/>
      <c r="DZU18" s="875"/>
      <c r="DZV18" s="42"/>
      <c r="DZX18" s="28"/>
      <c r="DZY18" s="875"/>
      <c r="DZZ18" s="42"/>
      <c r="EAB18" s="28"/>
      <c r="EAC18" s="875"/>
      <c r="EAD18" s="42"/>
      <c r="EAF18" s="28"/>
      <c r="EAG18" s="875"/>
      <c r="EAH18" s="42"/>
      <c r="EAJ18" s="28"/>
      <c r="EAK18" s="875"/>
      <c r="EAL18" s="42"/>
      <c r="EAN18" s="28"/>
      <c r="EAO18" s="875"/>
      <c r="EAP18" s="42"/>
      <c r="EAR18" s="28"/>
      <c r="EAS18" s="875"/>
      <c r="EAT18" s="42"/>
      <c r="EAV18" s="28"/>
      <c r="EAW18" s="875"/>
      <c r="EAX18" s="42"/>
      <c r="EAZ18" s="28"/>
      <c r="EBA18" s="875"/>
      <c r="EBB18" s="42"/>
      <c r="EBD18" s="28"/>
      <c r="EBE18" s="875"/>
      <c r="EBF18" s="42"/>
      <c r="EBH18" s="28"/>
      <c r="EBI18" s="875"/>
      <c r="EBJ18" s="42"/>
      <c r="EBL18" s="28"/>
      <c r="EBM18" s="875"/>
      <c r="EBN18" s="42"/>
      <c r="EBP18" s="28"/>
      <c r="EBQ18" s="875"/>
      <c r="EBR18" s="42"/>
      <c r="EBT18" s="28"/>
      <c r="EBU18" s="875"/>
      <c r="EBV18" s="42"/>
      <c r="EBX18" s="28"/>
      <c r="EBY18" s="875"/>
      <c r="EBZ18" s="42"/>
      <c r="ECB18" s="28"/>
      <c r="ECC18" s="875"/>
      <c r="ECD18" s="42"/>
      <c r="ECF18" s="28"/>
      <c r="ECG18" s="875"/>
      <c r="ECH18" s="42"/>
      <c r="ECJ18" s="28"/>
      <c r="ECK18" s="875"/>
      <c r="ECL18" s="42"/>
      <c r="ECN18" s="28"/>
      <c r="ECO18" s="875"/>
      <c r="ECP18" s="42"/>
      <c r="ECR18" s="28"/>
      <c r="ECS18" s="875"/>
      <c r="ECT18" s="42"/>
      <c r="ECV18" s="28"/>
      <c r="ECW18" s="875"/>
      <c r="ECX18" s="42"/>
      <c r="ECZ18" s="28"/>
      <c r="EDA18" s="875"/>
      <c r="EDB18" s="42"/>
      <c r="EDD18" s="28"/>
      <c r="EDE18" s="875"/>
      <c r="EDF18" s="42"/>
      <c r="EDH18" s="28"/>
      <c r="EDI18" s="875"/>
      <c r="EDJ18" s="42"/>
      <c r="EDL18" s="28"/>
      <c r="EDM18" s="875"/>
      <c r="EDN18" s="42"/>
      <c r="EDP18" s="28"/>
      <c r="EDQ18" s="875"/>
      <c r="EDR18" s="42"/>
      <c r="EDT18" s="28"/>
      <c r="EDU18" s="875"/>
      <c r="EDV18" s="42"/>
      <c r="EDX18" s="28"/>
      <c r="EDY18" s="875"/>
      <c r="EDZ18" s="42"/>
      <c r="EEB18" s="28"/>
      <c r="EEC18" s="875"/>
      <c r="EED18" s="42"/>
      <c r="EEF18" s="28"/>
      <c r="EEG18" s="875"/>
      <c r="EEH18" s="42"/>
      <c r="EEJ18" s="28"/>
      <c r="EEK18" s="875"/>
      <c r="EEL18" s="42"/>
      <c r="EEN18" s="28"/>
      <c r="EEO18" s="875"/>
      <c r="EEP18" s="42"/>
      <c r="EER18" s="28"/>
      <c r="EES18" s="875"/>
      <c r="EET18" s="42"/>
      <c r="EEV18" s="28"/>
      <c r="EEW18" s="875"/>
      <c r="EEX18" s="42"/>
      <c r="EEZ18" s="28"/>
      <c r="EFA18" s="875"/>
      <c r="EFB18" s="42"/>
      <c r="EFD18" s="28"/>
      <c r="EFE18" s="875"/>
      <c r="EFF18" s="42"/>
      <c r="EFH18" s="28"/>
      <c r="EFI18" s="875"/>
      <c r="EFJ18" s="42"/>
      <c r="EFL18" s="28"/>
      <c r="EFM18" s="875"/>
      <c r="EFN18" s="42"/>
      <c r="EFP18" s="28"/>
      <c r="EFQ18" s="875"/>
      <c r="EFR18" s="42"/>
      <c r="EFT18" s="28"/>
      <c r="EFU18" s="875"/>
      <c r="EFV18" s="42"/>
      <c r="EFX18" s="28"/>
      <c r="EFY18" s="875"/>
      <c r="EFZ18" s="42"/>
      <c r="EGB18" s="28"/>
      <c r="EGC18" s="875"/>
      <c r="EGD18" s="42"/>
      <c r="EGF18" s="28"/>
      <c r="EGG18" s="875"/>
      <c r="EGH18" s="42"/>
      <c r="EGJ18" s="28"/>
      <c r="EGK18" s="875"/>
      <c r="EGL18" s="42"/>
      <c r="EGN18" s="28"/>
      <c r="EGO18" s="875"/>
      <c r="EGP18" s="42"/>
      <c r="EGR18" s="28"/>
      <c r="EGS18" s="875"/>
      <c r="EGT18" s="42"/>
      <c r="EGV18" s="28"/>
      <c r="EGW18" s="875"/>
      <c r="EGX18" s="42"/>
      <c r="EGZ18" s="28"/>
      <c r="EHA18" s="875"/>
      <c r="EHB18" s="42"/>
      <c r="EHD18" s="28"/>
      <c r="EHE18" s="875"/>
      <c r="EHF18" s="42"/>
      <c r="EHH18" s="28"/>
      <c r="EHI18" s="875"/>
      <c r="EHJ18" s="42"/>
      <c r="EHL18" s="28"/>
      <c r="EHM18" s="875"/>
      <c r="EHN18" s="42"/>
      <c r="EHP18" s="28"/>
      <c r="EHQ18" s="875"/>
      <c r="EHR18" s="42"/>
      <c r="EHT18" s="28"/>
      <c r="EHU18" s="875"/>
      <c r="EHV18" s="42"/>
      <c r="EHX18" s="28"/>
      <c r="EHY18" s="875"/>
      <c r="EHZ18" s="42"/>
      <c r="EIB18" s="28"/>
      <c r="EIC18" s="875"/>
      <c r="EID18" s="42"/>
      <c r="EIF18" s="28"/>
      <c r="EIG18" s="875"/>
      <c r="EIH18" s="42"/>
      <c r="EIJ18" s="28"/>
      <c r="EIK18" s="875"/>
      <c r="EIL18" s="42"/>
      <c r="EIN18" s="28"/>
      <c r="EIO18" s="875"/>
      <c r="EIP18" s="42"/>
      <c r="EIR18" s="28"/>
      <c r="EIS18" s="875"/>
      <c r="EIT18" s="42"/>
      <c r="EIV18" s="28"/>
      <c r="EIW18" s="875"/>
      <c r="EIX18" s="42"/>
      <c r="EIZ18" s="28"/>
      <c r="EJA18" s="875"/>
      <c r="EJB18" s="42"/>
      <c r="EJD18" s="28"/>
      <c r="EJE18" s="875"/>
      <c r="EJF18" s="42"/>
      <c r="EJH18" s="28"/>
      <c r="EJI18" s="875"/>
      <c r="EJJ18" s="42"/>
      <c r="EJL18" s="28"/>
      <c r="EJM18" s="875"/>
      <c r="EJN18" s="42"/>
      <c r="EJP18" s="28"/>
      <c r="EJQ18" s="875"/>
      <c r="EJR18" s="42"/>
      <c r="EJT18" s="28"/>
      <c r="EJU18" s="875"/>
      <c r="EJV18" s="42"/>
      <c r="EJX18" s="28"/>
      <c r="EJY18" s="875"/>
      <c r="EJZ18" s="42"/>
      <c r="EKB18" s="28"/>
      <c r="EKC18" s="875"/>
      <c r="EKD18" s="42"/>
      <c r="EKF18" s="28"/>
      <c r="EKG18" s="875"/>
      <c r="EKH18" s="42"/>
      <c r="EKJ18" s="28"/>
      <c r="EKK18" s="875"/>
      <c r="EKL18" s="42"/>
      <c r="EKN18" s="28"/>
      <c r="EKO18" s="875"/>
      <c r="EKP18" s="42"/>
      <c r="EKR18" s="28"/>
      <c r="EKS18" s="875"/>
      <c r="EKT18" s="42"/>
      <c r="EKV18" s="28"/>
      <c r="EKW18" s="875"/>
      <c r="EKX18" s="42"/>
      <c r="EKZ18" s="28"/>
      <c r="ELA18" s="875"/>
      <c r="ELB18" s="42"/>
      <c r="ELD18" s="28"/>
      <c r="ELE18" s="875"/>
      <c r="ELF18" s="42"/>
      <c r="ELH18" s="28"/>
      <c r="ELI18" s="875"/>
      <c r="ELJ18" s="42"/>
      <c r="ELL18" s="28"/>
      <c r="ELM18" s="875"/>
      <c r="ELN18" s="42"/>
      <c r="ELP18" s="28"/>
      <c r="ELQ18" s="875"/>
      <c r="ELR18" s="42"/>
      <c r="ELT18" s="28"/>
      <c r="ELU18" s="875"/>
      <c r="ELV18" s="42"/>
      <c r="ELX18" s="28"/>
      <c r="ELY18" s="875"/>
      <c r="ELZ18" s="42"/>
      <c r="EMB18" s="28"/>
      <c r="EMC18" s="875"/>
      <c r="EMD18" s="42"/>
      <c r="EMF18" s="28"/>
      <c r="EMG18" s="875"/>
      <c r="EMH18" s="42"/>
      <c r="EMJ18" s="28"/>
      <c r="EMK18" s="875"/>
      <c r="EML18" s="42"/>
      <c r="EMN18" s="28"/>
      <c r="EMO18" s="875"/>
      <c r="EMP18" s="42"/>
      <c r="EMR18" s="28"/>
      <c r="EMS18" s="875"/>
      <c r="EMT18" s="42"/>
      <c r="EMV18" s="28"/>
      <c r="EMW18" s="875"/>
      <c r="EMX18" s="42"/>
      <c r="EMZ18" s="28"/>
      <c r="ENA18" s="875"/>
      <c r="ENB18" s="42"/>
      <c r="END18" s="28"/>
      <c r="ENE18" s="875"/>
      <c r="ENF18" s="42"/>
      <c r="ENH18" s="28"/>
      <c r="ENI18" s="875"/>
      <c r="ENJ18" s="42"/>
      <c r="ENL18" s="28"/>
      <c r="ENM18" s="875"/>
      <c r="ENN18" s="42"/>
      <c r="ENP18" s="28"/>
      <c r="ENQ18" s="875"/>
      <c r="ENR18" s="42"/>
      <c r="ENT18" s="28"/>
      <c r="ENU18" s="875"/>
      <c r="ENV18" s="42"/>
      <c r="ENX18" s="28"/>
      <c r="ENY18" s="875"/>
      <c r="ENZ18" s="42"/>
      <c r="EOB18" s="28"/>
      <c r="EOC18" s="875"/>
      <c r="EOD18" s="42"/>
      <c r="EOF18" s="28"/>
      <c r="EOG18" s="875"/>
      <c r="EOH18" s="42"/>
      <c r="EOJ18" s="28"/>
      <c r="EOK18" s="875"/>
      <c r="EOL18" s="42"/>
      <c r="EON18" s="28"/>
      <c r="EOO18" s="875"/>
      <c r="EOP18" s="42"/>
      <c r="EOR18" s="28"/>
      <c r="EOS18" s="875"/>
      <c r="EOT18" s="42"/>
      <c r="EOV18" s="28"/>
      <c r="EOW18" s="875"/>
      <c r="EOX18" s="42"/>
      <c r="EOZ18" s="28"/>
      <c r="EPA18" s="875"/>
      <c r="EPB18" s="42"/>
      <c r="EPD18" s="28"/>
      <c r="EPE18" s="875"/>
      <c r="EPF18" s="42"/>
      <c r="EPH18" s="28"/>
      <c r="EPI18" s="875"/>
      <c r="EPJ18" s="42"/>
      <c r="EPL18" s="28"/>
      <c r="EPM18" s="875"/>
      <c r="EPN18" s="42"/>
      <c r="EPP18" s="28"/>
      <c r="EPQ18" s="875"/>
      <c r="EPR18" s="42"/>
      <c r="EPT18" s="28"/>
      <c r="EPU18" s="875"/>
      <c r="EPV18" s="42"/>
      <c r="EPX18" s="28"/>
      <c r="EPY18" s="875"/>
      <c r="EPZ18" s="42"/>
      <c r="EQB18" s="28"/>
      <c r="EQC18" s="875"/>
      <c r="EQD18" s="42"/>
      <c r="EQF18" s="28"/>
      <c r="EQG18" s="875"/>
      <c r="EQH18" s="42"/>
      <c r="EQJ18" s="28"/>
      <c r="EQK18" s="875"/>
      <c r="EQL18" s="42"/>
      <c r="EQN18" s="28"/>
      <c r="EQO18" s="875"/>
      <c r="EQP18" s="42"/>
      <c r="EQR18" s="28"/>
      <c r="EQS18" s="875"/>
      <c r="EQT18" s="42"/>
      <c r="EQV18" s="28"/>
      <c r="EQW18" s="875"/>
      <c r="EQX18" s="42"/>
      <c r="EQZ18" s="28"/>
      <c r="ERA18" s="875"/>
      <c r="ERB18" s="42"/>
      <c r="ERD18" s="28"/>
      <c r="ERE18" s="875"/>
      <c r="ERF18" s="42"/>
      <c r="ERH18" s="28"/>
      <c r="ERI18" s="875"/>
      <c r="ERJ18" s="42"/>
      <c r="ERL18" s="28"/>
      <c r="ERM18" s="875"/>
      <c r="ERN18" s="42"/>
      <c r="ERP18" s="28"/>
      <c r="ERQ18" s="875"/>
      <c r="ERR18" s="42"/>
      <c r="ERT18" s="28"/>
      <c r="ERU18" s="875"/>
      <c r="ERV18" s="42"/>
      <c r="ERX18" s="28"/>
      <c r="ERY18" s="875"/>
      <c r="ERZ18" s="42"/>
      <c r="ESB18" s="28"/>
      <c r="ESC18" s="875"/>
      <c r="ESD18" s="42"/>
      <c r="ESF18" s="28"/>
      <c r="ESG18" s="875"/>
      <c r="ESH18" s="42"/>
      <c r="ESJ18" s="28"/>
      <c r="ESK18" s="875"/>
      <c r="ESL18" s="42"/>
      <c r="ESN18" s="28"/>
      <c r="ESO18" s="875"/>
      <c r="ESP18" s="42"/>
      <c r="ESR18" s="28"/>
      <c r="ESS18" s="875"/>
      <c r="EST18" s="42"/>
      <c r="ESV18" s="28"/>
      <c r="ESW18" s="875"/>
      <c r="ESX18" s="42"/>
      <c r="ESZ18" s="28"/>
      <c r="ETA18" s="875"/>
      <c r="ETB18" s="42"/>
      <c r="ETD18" s="28"/>
      <c r="ETE18" s="875"/>
      <c r="ETF18" s="42"/>
      <c r="ETH18" s="28"/>
      <c r="ETI18" s="875"/>
      <c r="ETJ18" s="42"/>
      <c r="ETL18" s="28"/>
      <c r="ETM18" s="875"/>
      <c r="ETN18" s="42"/>
      <c r="ETP18" s="28"/>
      <c r="ETQ18" s="875"/>
      <c r="ETR18" s="42"/>
      <c r="ETT18" s="28"/>
      <c r="ETU18" s="875"/>
      <c r="ETV18" s="42"/>
      <c r="ETX18" s="28"/>
      <c r="ETY18" s="875"/>
      <c r="ETZ18" s="42"/>
      <c r="EUB18" s="28"/>
      <c r="EUC18" s="875"/>
      <c r="EUD18" s="42"/>
      <c r="EUF18" s="28"/>
      <c r="EUG18" s="875"/>
      <c r="EUH18" s="42"/>
      <c r="EUJ18" s="28"/>
      <c r="EUK18" s="875"/>
      <c r="EUL18" s="42"/>
      <c r="EUN18" s="28"/>
      <c r="EUO18" s="875"/>
      <c r="EUP18" s="42"/>
      <c r="EUR18" s="28"/>
      <c r="EUS18" s="875"/>
      <c r="EUT18" s="42"/>
      <c r="EUV18" s="28"/>
      <c r="EUW18" s="875"/>
      <c r="EUX18" s="42"/>
      <c r="EUZ18" s="28"/>
      <c r="EVA18" s="875"/>
      <c r="EVB18" s="42"/>
      <c r="EVD18" s="28"/>
      <c r="EVE18" s="875"/>
      <c r="EVF18" s="42"/>
      <c r="EVH18" s="28"/>
      <c r="EVI18" s="875"/>
      <c r="EVJ18" s="42"/>
      <c r="EVL18" s="28"/>
      <c r="EVM18" s="875"/>
      <c r="EVN18" s="42"/>
      <c r="EVP18" s="28"/>
      <c r="EVQ18" s="875"/>
      <c r="EVR18" s="42"/>
      <c r="EVT18" s="28"/>
      <c r="EVU18" s="875"/>
      <c r="EVV18" s="42"/>
      <c r="EVX18" s="28"/>
      <c r="EVY18" s="875"/>
      <c r="EVZ18" s="42"/>
      <c r="EWB18" s="28"/>
      <c r="EWC18" s="875"/>
      <c r="EWD18" s="42"/>
      <c r="EWF18" s="28"/>
      <c r="EWG18" s="875"/>
      <c r="EWH18" s="42"/>
      <c r="EWJ18" s="28"/>
      <c r="EWK18" s="875"/>
      <c r="EWL18" s="42"/>
      <c r="EWN18" s="28"/>
      <c r="EWO18" s="875"/>
      <c r="EWP18" s="42"/>
      <c r="EWR18" s="28"/>
      <c r="EWS18" s="875"/>
      <c r="EWT18" s="42"/>
      <c r="EWV18" s="28"/>
      <c r="EWW18" s="875"/>
      <c r="EWX18" s="42"/>
      <c r="EWZ18" s="28"/>
      <c r="EXA18" s="875"/>
      <c r="EXB18" s="42"/>
      <c r="EXD18" s="28"/>
      <c r="EXE18" s="875"/>
      <c r="EXF18" s="42"/>
      <c r="EXH18" s="28"/>
      <c r="EXI18" s="875"/>
      <c r="EXJ18" s="42"/>
      <c r="EXL18" s="28"/>
      <c r="EXM18" s="875"/>
      <c r="EXN18" s="42"/>
      <c r="EXP18" s="28"/>
      <c r="EXQ18" s="875"/>
      <c r="EXR18" s="42"/>
      <c r="EXT18" s="28"/>
      <c r="EXU18" s="875"/>
      <c r="EXV18" s="42"/>
      <c r="EXX18" s="28"/>
      <c r="EXY18" s="875"/>
      <c r="EXZ18" s="42"/>
      <c r="EYB18" s="28"/>
      <c r="EYC18" s="875"/>
      <c r="EYD18" s="42"/>
      <c r="EYF18" s="28"/>
      <c r="EYG18" s="875"/>
      <c r="EYH18" s="42"/>
      <c r="EYJ18" s="28"/>
      <c r="EYK18" s="875"/>
      <c r="EYL18" s="42"/>
      <c r="EYN18" s="28"/>
      <c r="EYO18" s="875"/>
      <c r="EYP18" s="42"/>
      <c r="EYR18" s="28"/>
      <c r="EYS18" s="875"/>
      <c r="EYT18" s="42"/>
      <c r="EYV18" s="28"/>
      <c r="EYW18" s="875"/>
      <c r="EYX18" s="42"/>
      <c r="EYZ18" s="28"/>
      <c r="EZA18" s="875"/>
      <c r="EZB18" s="42"/>
      <c r="EZD18" s="28"/>
      <c r="EZE18" s="875"/>
      <c r="EZF18" s="42"/>
      <c r="EZH18" s="28"/>
      <c r="EZI18" s="875"/>
      <c r="EZJ18" s="42"/>
      <c r="EZL18" s="28"/>
      <c r="EZM18" s="875"/>
      <c r="EZN18" s="42"/>
      <c r="EZP18" s="28"/>
      <c r="EZQ18" s="875"/>
      <c r="EZR18" s="42"/>
      <c r="EZT18" s="28"/>
      <c r="EZU18" s="875"/>
      <c r="EZV18" s="42"/>
      <c r="EZX18" s="28"/>
      <c r="EZY18" s="875"/>
      <c r="EZZ18" s="42"/>
      <c r="FAB18" s="28"/>
      <c r="FAC18" s="875"/>
      <c r="FAD18" s="42"/>
      <c r="FAF18" s="28"/>
      <c r="FAG18" s="875"/>
      <c r="FAH18" s="42"/>
      <c r="FAJ18" s="28"/>
      <c r="FAK18" s="875"/>
      <c r="FAL18" s="42"/>
      <c r="FAN18" s="28"/>
      <c r="FAO18" s="875"/>
      <c r="FAP18" s="42"/>
      <c r="FAR18" s="28"/>
      <c r="FAS18" s="875"/>
      <c r="FAT18" s="42"/>
      <c r="FAV18" s="28"/>
      <c r="FAW18" s="875"/>
      <c r="FAX18" s="42"/>
      <c r="FAZ18" s="28"/>
      <c r="FBA18" s="875"/>
      <c r="FBB18" s="42"/>
      <c r="FBD18" s="28"/>
      <c r="FBE18" s="875"/>
      <c r="FBF18" s="42"/>
      <c r="FBH18" s="28"/>
      <c r="FBI18" s="875"/>
      <c r="FBJ18" s="42"/>
      <c r="FBL18" s="28"/>
      <c r="FBM18" s="875"/>
      <c r="FBN18" s="42"/>
      <c r="FBP18" s="28"/>
      <c r="FBQ18" s="875"/>
      <c r="FBR18" s="42"/>
      <c r="FBT18" s="28"/>
      <c r="FBU18" s="875"/>
      <c r="FBV18" s="42"/>
      <c r="FBX18" s="28"/>
      <c r="FBY18" s="875"/>
      <c r="FBZ18" s="42"/>
      <c r="FCB18" s="28"/>
      <c r="FCC18" s="875"/>
      <c r="FCD18" s="42"/>
      <c r="FCF18" s="28"/>
      <c r="FCG18" s="875"/>
      <c r="FCH18" s="42"/>
      <c r="FCJ18" s="28"/>
      <c r="FCK18" s="875"/>
      <c r="FCL18" s="42"/>
      <c r="FCN18" s="28"/>
      <c r="FCO18" s="875"/>
      <c r="FCP18" s="42"/>
      <c r="FCR18" s="28"/>
      <c r="FCS18" s="875"/>
      <c r="FCT18" s="42"/>
      <c r="FCV18" s="28"/>
      <c r="FCW18" s="875"/>
      <c r="FCX18" s="42"/>
      <c r="FCZ18" s="28"/>
      <c r="FDA18" s="875"/>
      <c r="FDB18" s="42"/>
      <c r="FDD18" s="28"/>
      <c r="FDE18" s="875"/>
      <c r="FDF18" s="42"/>
      <c r="FDH18" s="28"/>
      <c r="FDI18" s="875"/>
      <c r="FDJ18" s="42"/>
      <c r="FDL18" s="28"/>
      <c r="FDM18" s="875"/>
      <c r="FDN18" s="42"/>
      <c r="FDP18" s="28"/>
      <c r="FDQ18" s="875"/>
      <c r="FDR18" s="42"/>
      <c r="FDT18" s="28"/>
      <c r="FDU18" s="875"/>
      <c r="FDV18" s="42"/>
      <c r="FDX18" s="28"/>
      <c r="FDY18" s="875"/>
      <c r="FDZ18" s="42"/>
      <c r="FEB18" s="28"/>
      <c r="FEC18" s="875"/>
      <c r="FED18" s="42"/>
      <c r="FEF18" s="28"/>
      <c r="FEG18" s="875"/>
      <c r="FEH18" s="42"/>
      <c r="FEJ18" s="28"/>
      <c r="FEK18" s="875"/>
      <c r="FEL18" s="42"/>
      <c r="FEN18" s="28"/>
      <c r="FEO18" s="875"/>
      <c r="FEP18" s="42"/>
      <c r="FER18" s="28"/>
      <c r="FES18" s="875"/>
      <c r="FET18" s="42"/>
      <c r="FEV18" s="28"/>
      <c r="FEW18" s="875"/>
      <c r="FEX18" s="42"/>
      <c r="FEZ18" s="28"/>
      <c r="FFA18" s="875"/>
      <c r="FFB18" s="42"/>
      <c r="FFD18" s="28"/>
      <c r="FFE18" s="875"/>
      <c r="FFF18" s="42"/>
      <c r="FFH18" s="28"/>
      <c r="FFI18" s="875"/>
      <c r="FFJ18" s="42"/>
      <c r="FFL18" s="28"/>
      <c r="FFM18" s="875"/>
      <c r="FFN18" s="42"/>
      <c r="FFP18" s="28"/>
      <c r="FFQ18" s="875"/>
      <c r="FFR18" s="42"/>
      <c r="FFT18" s="28"/>
      <c r="FFU18" s="875"/>
      <c r="FFV18" s="42"/>
      <c r="FFX18" s="28"/>
      <c r="FFY18" s="875"/>
      <c r="FFZ18" s="42"/>
      <c r="FGB18" s="28"/>
      <c r="FGC18" s="875"/>
      <c r="FGD18" s="42"/>
      <c r="FGF18" s="28"/>
      <c r="FGG18" s="875"/>
      <c r="FGH18" s="42"/>
      <c r="FGJ18" s="28"/>
      <c r="FGK18" s="875"/>
      <c r="FGL18" s="42"/>
      <c r="FGN18" s="28"/>
      <c r="FGO18" s="875"/>
      <c r="FGP18" s="42"/>
      <c r="FGR18" s="28"/>
      <c r="FGS18" s="875"/>
      <c r="FGT18" s="42"/>
      <c r="FGV18" s="28"/>
      <c r="FGW18" s="875"/>
      <c r="FGX18" s="42"/>
      <c r="FGZ18" s="28"/>
      <c r="FHA18" s="875"/>
      <c r="FHB18" s="42"/>
      <c r="FHD18" s="28"/>
      <c r="FHE18" s="875"/>
      <c r="FHF18" s="42"/>
      <c r="FHH18" s="28"/>
      <c r="FHI18" s="875"/>
      <c r="FHJ18" s="42"/>
      <c r="FHL18" s="28"/>
      <c r="FHM18" s="875"/>
      <c r="FHN18" s="42"/>
      <c r="FHP18" s="28"/>
      <c r="FHQ18" s="875"/>
      <c r="FHR18" s="42"/>
      <c r="FHT18" s="28"/>
      <c r="FHU18" s="875"/>
      <c r="FHV18" s="42"/>
      <c r="FHX18" s="28"/>
      <c r="FHY18" s="875"/>
      <c r="FHZ18" s="42"/>
      <c r="FIB18" s="28"/>
      <c r="FIC18" s="875"/>
      <c r="FID18" s="42"/>
      <c r="FIF18" s="28"/>
      <c r="FIG18" s="875"/>
      <c r="FIH18" s="42"/>
      <c r="FIJ18" s="28"/>
      <c r="FIK18" s="875"/>
      <c r="FIL18" s="42"/>
      <c r="FIN18" s="28"/>
      <c r="FIO18" s="875"/>
      <c r="FIP18" s="42"/>
      <c r="FIR18" s="28"/>
      <c r="FIS18" s="875"/>
      <c r="FIT18" s="42"/>
      <c r="FIV18" s="28"/>
      <c r="FIW18" s="875"/>
      <c r="FIX18" s="42"/>
      <c r="FIZ18" s="28"/>
      <c r="FJA18" s="875"/>
      <c r="FJB18" s="42"/>
      <c r="FJD18" s="28"/>
      <c r="FJE18" s="875"/>
      <c r="FJF18" s="42"/>
      <c r="FJH18" s="28"/>
      <c r="FJI18" s="875"/>
      <c r="FJJ18" s="42"/>
      <c r="FJL18" s="28"/>
      <c r="FJM18" s="875"/>
      <c r="FJN18" s="42"/>
      <c r="FJP18" s="28"/>
      <c r="FJQ18" s="875"/>
      <c r="FJR18" s="42"/>
      <c r="FJT18" s="28"/>
      <c r="FJU18" s="875"/>
      <c r="FJV18" s="42"/>
      <c r="FJX18" s="28"/>
      <c r="FJY18" s="875"/>
      <c r="FJZ18" s="42"/>
      <c r="FKB18" s="28"/>
      <c r="FKC18" s="875"/>
      <c r="FKD18" s="42"/>
      <c r="FKF18" s="28"/>
      <c r="FKG18" s="875"/>
      <c r="FKH18" s="42"/>
      <c r="FKJ18" s="28"/>
      <c r="FKK18" s="875"/>
      <c r="FKL18" s="42"/>
      <c r="FKN18" s="28"/>
      <c r="FKO18" s="875"/>
      <c r="FKP18" s="42"/>
      <c r="FKR18" s="28"/>
      <c r="FKS18" s="875"/>
      <c r="FKT18" s="42"/>
      <c r="FKV18" s="28"/>
      <c r="FKW18" s="875"/>
      <c r="FKX18" s="42"/>
      <c r="FKZ18" s="28"/>
      <c r="FLA18" s="875"/>
      <c r="FLB18" s="42"/>
      <c r="FLD18" s="28"/>
      <c r="FLE18" s="875"/>
      <c r="FLF18" s="42"/>
      <c r="FLH18" s="28"/>
      <c r="FLI18" s="875"/>
      <c r="FLJ18" s="42"/>
      <c r="FLL18" s="28"/>
      <c r="FLM18" s="875"/>
      <c r="FLN18" s="42"/>
      <c r="FLP18" s="28"/>
      <c r="FLQ18" s="875"/>
      <c r="FLR18" s="42"/>
      <c r="FLT18" s="28"/>
      <c r="FLU18" s="875"/>
      <c r="FLV18" s="42"/>
      <c r="FLX18" s="28"/>
      <c r="FLY18" s="875"/>
      <c r="FLZ18" s="42"/>
      <c r="FMB18" s="28"/>
      <c r="FMC18" s="875"/>
      <c r="FMD18" s="42"/>
      <c r="FMF18" s="28"/>
      <c r="FMG18" s="875"/>
      <c r="FMH18" s="42"/>
      <c r="FMJ18" s="28"/>
      <c r="FMK18" s="875"/>
      <c r="FML18" s="42"/>
      <c r="FMN18" s="28"/>
      <c r="FMO18" s="875"/>
      <c r="FMP18" s="42"/>
      <c r="FMR18" s="28"/>
      <c r="FMS18" s="875"/>
      <c r="FMT18" s="42"/>
      <c r="FMV18" s="28"/>
      <c r="FMW18" s="875"/>
      <c r="FMX18" s="42"/>
      <c r="FMZ18" s="28"/>
      <c r="FNA18" s="875"/>
      <c r="FNB18" s="42"/>
      <c r="FND18" s="28"/>
      <c r="FNE18" s="875"/>
      <c r="FNF18" s="42"/>
      <c r="FNH18" s="28"/>
      <c r="FNI18" s="875"/>
      <c r="FNJ18" s="42"/>
      <c r="FNL18" s="28"/>
      <c r="FNM18" s="875"/>
      <c r="FNN18" s="42"/>
      <c r="FNP18" s="28"/>
      <c r="FNQ18" s="875"/>
      <c r="FNR18" s="42"/>
      <c r="FNT18" s="28"/>
      <c r="FNU18" s="875"/>
      <c r="FNV18" s="42"/>
      <c r="FNX18" s="28"/>
      <c r="FNY18" s="875"/>
      <c r="FNZ18" s="42"/>
      <c r="FOB18" s="28"/>
      <c r="FOC18" s="875"/>
      <c r="FOD18" s="42"/>
      <c r="FOF18" s="28"/>
      <c r="FOG18" s="875"/>
      <c r="FOH18" s="42"/>
      <c r="FOJ18" s="28"/>
      <c r="FOK18" s="875"/>
      <c r="FOL18" s="42"/>
      <c r="FON18" s="28"/>
      <c r="FOO18" s="875"/>
      <c r="FOP18" s="42"/>
      <c r="FOR18" s="28"/>
      <c r="FOS18" s="875"/>
      <c r="FOT18" s="42"/>
      <c r="FOV18" s="28"/>
      <c r="FOW18" s="875"/>
      <c r="FOX18" s="42"/>
      <c r="FOZ18" s="28"/>
      <c r="FPA18" s="875"/>
      <c r="FPB18" s="42"/>
      <c r="FPD18" s="28"/>
      <c r="FPE18" s="875"/>
      <c r="FPF18" s="42"/>
      <c r="FPH18" s="28"/>
      <c r="FPI18" s="875"/>
      <c r="FPJ18" s="42"/>
      <c r="FPL18" s="28"/>
      <c r="FPM18" s="875"/>
      <c r="FPN18" s="42"/>
      <c r="FPP18" s="28"/>
      <c r="FPQ18" s="875"/>
      <c r="FPR18" s="42"/>
      <c r="FPT18" s="28"/>
      <c r="FPU18" s="875"/>
      <c r="FPV18" s="42"/>
      <c r="FPX18" s="28"/>
      <c r="FPY18" s="875"/>
      <c r="FPZ18" s="42"/>
      <c r="FQB18" s="28"/>
      <c r="FQC18" s="875"/>
      <c r="FQD18" s="42"/>
      <c r="FQF18" s="28"/>
      <c r="FQG18" s="875"/>
      <c r="FQH18" s="42"/>
      <c r="FQJ18" s="28"/>
      <c r="FQK18" s="875"/>
      <c r="FQL18" s="42"/>
      <c r="FQN18" s="28"/>
      <c r="FQO18" s="875"/>
      <c r="FQP18" s="42"/>
      <c r="FQR18" s="28"/>
      <c r="FQS18" s="875"/>
      <c r="FQT18" s="42"/>
      <c r="FQV18" s="28"/>
      <c r="FQW18" s="875"/>
      <c r="FQX18" s="42"/>
      <c r="FQZ18" s="28"/>
      <c r="FRA18" s="875"/>
      <c r="FRB18" s="42"/>
      <c r="FRD18" s="28"/>
      <c r="FRE18" s="875"/>
      <c r="FRF18" s="42"/>
      <c r="FRH18" s="28"/>
      <c r="FRI18" s="875"/>
      <c r="FRJ18" s="42"/>
      <c r="FRL18" s="28"/>
      <c r="FRM18" s="875"/>
      <c r="FRN18" s="42"/>
      <c r="FRP18" s="28"/>
      <c r="FRQ18" s="875"/>
      <c r="FRR18" s="42"/>
      <c r="FRT18" s="28"/>
      <c r="FRU18" s="875"/>
      <c r="FRV18" s="42"/>
      <c r="FRX18" s="28"/>
      <c r="FRY18" s="875"/>
      <c r="FRZ18" s="42"/>
      <c r="FSB18" s="28"/>
      <c r="FSC18" s="875"/>
      <c r="FSD18" s="42"/>
      <c r="FSF18" s="28"/>
      <c r="FSG18" s="875"/>
      <c r="FSH18" s="42"/>
      <c r="FSJ18" s="28"/>
      <c r="FSK18" s="875"/>
      <c r="FSL18" s="42"/>
      <c r="FSN18" s="28"/>
      <c r="FSO18" s="875"/>
      <c r="FSP18" s="42"/>
      <c r="FSR18" s="28"/>
      <c r="FSS18" s="875"/>
      <c r="FST18" s="42"/>
      <c r="FSV18" s="28"/>
      <c r="FSW18" s="875"/>
      <c r="FSX18" s="42"/>
      <c r="FSZ18" s="28"/>
      <c r="FTA18" s="875"/>
      <c r="FTB18" s="42"/>
      <c r="FTD18" s="28"/>
      <c r="FTE18" s="875"/>
      <c r="FTF18" s="42"/>
      <c r="FTH18" s="28"/>
      <c r="FTI18" s="875"/>
      <c r="FTJ18" s="42"/>
      <c r="FTL18" s="28"/>
      <c r="FTM18" s="875"/>
      <c r="FTN18" s="42"/>
      <c r="FTP18" s="28"/>
      <c r="FTQ18" s="875"/>
      <c r="FTR18" s="42"/>
      <c r="FTT18" s="28"/>
      <c r="FTU18" s="875"/>
      <c r="FTV18" s="42"/>
      <c r="FTX18" s="28"/>
      <c r="FTY18" s="875"/>
      <c r="FTZ18" s="42"/>
      <c r="FUB18" s="28"/>
      <c r="FUC18" s="875"/>
      <c r="FUD18" s="42"/>
      <c r="FUF18" s="28"/>
      <c r="FUG18" s="875"/>
      <c r="FUH18" s="42"/>
      <c r="FUJ18" s="28"/>
      <c r="FUK18" s="875"/>
      <c r="FUL18" s="42"/>
      <c r="FUN18" s="28"/>
      <c r="FUO18" s="875"/>
      <c r="FUP18" s="42"/>
      <c r="FUR18" s="28"/>
      <c r="FUS18" s="875"/>
      <c r="FUT18" s="42"/>
      <c r="FUV18" s="28"/>
      <c r="FUW18" s="875"/>
      <c r="FUX18" s="42"/>
      <c r="FUZ18" s="28"/>
      <c r="FVA18" s="875"/>
      <c r="FVB18" s="42"/>
      <c r="FVD18" s="28"/>
      <c r="FVE18" s="875"/>
      <c r="FVF18" s="42"/>
      <c r="FVH18" s="28"/>
      <c r="FVI18" s="875"/>
      <c r="FVJ18" s="42"/>
      <c r="FVL18" s="28"/>
      <c r="FVM18" s="875"/>
      <c r="FVN18" s="42"/>
      <c r="FVP18" s="28"/>
      <c r="FVQ18" s="875"/>
      <c r="FVR18" s="42"/>
      <c r="FVT18" s="28"/>
      <c r="FVU18" s="875"/>
      <c r="FVV18" s="42"/>
      <c r="FVX18" s="28"/>
      <c r="FVY18" s="875"/>
      <c r="FVZ18" s="42"/>
      <c r="FWB18" s="28"/>
      <c r="FWC18" s="875"/>
      <c r="FWD18" s="42"/>
      <c r="FWF18" s="28"/>
      <c r="FWG18" s="875"/>
      <c r="FWH18" s="42"/>
      <c r="FWJ18" s="28"/>
      <c r="FWK18" s="875"/>
      <c r="FWL18" s="42"/>
      <c r="FWN18" s="28"/>
      <c r="FWO18" s="875"/>
      <c r="FWP18" s="42"/>
      <c r="FWR18" s="28"/>
      <c r="FWS18" s="875"/>
      <c r="FWT18" s="42"/>
      <c r="FWV18" s="28"/>
      <c r="FWW18" s="875"/>
      <c r="FWX18" s="42"/>
      <c r="FWZ18" s="28"/>
      <c r="FXA18" s="875"/>
      <c r="FXB18" s="42"/>
      <c r="FXD18" s="28"/>
      <c r="FXE18" s="875"/>
      <c r="FXF18" s="42"/>
      <c r="FXH18" s="28"/>
      <c r="FXI18" s="875"/>
      <c r="FXJ18" s="42"/>
      <c r="FXL18" s="28"/>
      <c r="FXM18" s="875"/>
      <c r="FXN18" s="42"/>
      <c r="FXP18" s="28"/>
      <c r="FXQ18" s="875"/>
      <c r="FXR18" s="42"/>
      <c r="FXT18" s="28"/>
      <c r="FXU18" s="875"/>
      <c r="FXV18" s="42"/>
      <c r="FXX18" s="28"/>
      <c r="FXY18" s="875"/>
      <c r="FXZ18" s="42"/>
      <c r="FYB18" s="28"/>
      <c r="FYC18" s="875"/>
      <c r="FYD18" s="42"/>
      <c r="FYF18" s="28"/>
      <c r="FYG18" s="875"/>
      <c r="FYH18" s="42"/>
      <c r="FYJ18" s="28"/>
      <c r="FYK18" s="875"/>
      <c r="FYL18" s="42"/>
      <c r="FYN18" s="28"/>
      <c r="FYO18" s="875"/>
      <c r="FYP18" s="42"/>
      <c r="FYR18" s="28"/>
      <c r="FYS18" s="875"/>
      <c r="FYT18" s="42"/>
      <c r="FYV18" s="28"/>
      <c r="FYW18" s="875"/>
      <c r="FYX18" s="42"/>
      <c r="FYZ18" s="28"/>
      <c r="FZA18" s="875"/>
      <c r="FZB18" s="42"/>
      <c r="FZD18" s="28"/>
      <c r="FZE18" s="875"/>
      <c r="FZF18" s="42"/>
      <c r="FZH18" s="28"/>
      <c r="FZI18" s="875"/>
      <c r="FZJ18" s="42"/>
      <c r="FZL18" s="28"/>
      <c r="FZM18" s="875"/>
      <c r="FZN18" s="42"/>
      <c r="FZP18" s="28"/>
      <c r="FZQ18" s="875"/>
      <c r="FZR18" s="42"/>
      <c r="FZT18" s="28"/>
      <c r="FZU18" s="875"/>
      <c r="FZV18" s="42"/>
      <c r="FZX18" s="28"/>
      <c r="FZY18" s="875"/>
      <c r="FZZ18" s="42"/>
      <c r="GAB18" s="28"/>
      <c r="GAC18" s="875"/>
      <c r="GAD18" s="42"/>
      <c r="GAF18" s="28"/>
      <c r="GAG18" s="875"/>
      <c r="GAH18" s="42"/>
      <c r="GAJ18" s="28"/>
      <c r="GAK18" s="875"/>
      <c r="GAL18" s="42"/>
      <c r="GAN18" s="28"/>
      <c r="GAO18" s="875"/>
      <c r="GAP18" s="42"/>
      <c r="GAR18" s="28"/>
      <c r="GAS18" s="875"/>
      <c r="GAT18" s="42"/>
      <c r="GAV18" s="28"/>
      <c r="GAW18" s="875"/>
      <c r="GAX18" s="42"/>
      <c r="GAZ18" s="28"/>
      <c r="GBA18" s="875"/>
      <c r="GBB18" s="42"/>
      <c r="GBD18" s="28"/>
      <c r="GBE18" s="875"/>
      <c r="GBF18" s="42"/>
      <c r="GBH18" s="28"/>
      <c r="GBI18" s="875"/>
      <c r="GBJ18" s="42"/>
      <c r="GBL18" s="28"/>
      <c r="GBM18" s="875"/>
      <c r="GBN18" s="42"/>
      <c r="GBP18" s="28"/>
      <c r="GBQ18" s="875"/>
      <c r="GBR18" s="42"/>
      <c r="GBT18" s="28"/>
      <c r="GBU18" s="875"/>
      <c r="GBV18" s="42"/>
      <c r="GBX18" s="28"/>
      <c r="GBY18" s="875"/>
      <c r="GBZ18" s="42"/>
      <c r="GCB18" s="28"/>
      <c r="GCC18" s="875"/>
      <c r="GCD18" s="42"/>
      <c r="GCF18" s="28"/>
      <c r="GCG18" s="875"/>
      <c r="GCH18" s="42"/>
      <c r="GCJ18" s="28"/>
      <c r="GCK18" s="875"/>
      <c r="GCL18" s="42"/>
      <c r="GCN18" s="28"/>
      <c r="GCO18" s="875"/>
      <c r="GCP18" s="42"/>
      <c r="GCR18" s="28"/>
      <c r="GCS18" s="875"/>
      <c r="GCT18" s="42"/>
      <c r="GCV18" s="28"/>
      <c r="GCW18" s="875"/>
      <c r="GCX18" s="42"/>
      <c r="GCZ18" s="28"/>
      <c r="GDA18" s="875"/>
      <c r="GDB18" s="42"/>
      <c r="GDD18" s="28"/>
      <c r="GDE18" s="875"/>
      <c r="GDF18" s="42"/>
      <c r="GDH18" s="28"/>
      <c r="GDI18" s="875"/>
      <c r="GDJ18" s="42"/>
      <c r="GDL18" s="28"/>
      <c r="GDM18" s="875"/>
      <c r="GDN18" s="42"/>
      <c r="GDP18" s="28"/>
      <c r="GDQ18" s="875"/>
      <c r="GDR18" s="42"/>
      <c r="GDT18" s="28"/>
      <c r="GDU18" s="875"/>
      <c r="GDV18" s="42"/>
      <c r="GDX18" s="28"/>
      <c r="GDY18" s="875"/>
      <c r="GDZ18" s="42"/>
      <c r="GEB18" s="28"/>
      <c r="GEC18" s="875"/>
      <c r="GED18" s="42"/>
      <c r="GEF18" s="28"/>
      <c r="GEG18" s="875"/>
      <c r="GEH18" s="42"/>
      <c r="GEJ18" s="28"/>
      <c r="GEK18" s="875"/>
      <c r="GEL18" s="42"/>
      <c r="GEN18" s="28"/>
      <c r="GEO18" s="875"/>
      <c r="GEP18" s="42"/>
      <c r="GER18" s="28"/>
      <c r="GES18" s="875"/>
      <c r="GET18" s="42"/>
      <c r="GEV18" s="28"/>
      <c r="GEW18" s="875"/>
      <c r="GEX18" s="42"/>
      <c r="GEZ18" s="28"/>
      <c r="GFA18" s="875"/>
      <c r="GFB18" s="42"/>
      <c r="GFD18" s="28"/>
      <c r="GFE18" s="875"/>
      <c r="GFF18" s="42"/>
      <c r="GFH18" s="28"/>
      <c r="GFI18" s="875"/>
      <c r="GFJ18" s="42"/>
      <c r="GFL18" s="28"/>
      <c r="GFM18" s="875"/>
      <c r="GFN18" s="42"/>
      <c r="GFP18" s="28"/>
      <c r="GFQ18" s="875"/>
      <c r="GFR18" s="42"/>
      <c r="GFT18" s="28"/>
      <c r="GFU18" s="875"/>
      <c r="GFV18" s="42"/>
      <c r="GFX18" s="28"/>
      <c r="GFY18" s="875"/>
      <c r="GFZ18" s="42"/>
      <c r="GGB18" s="28"/>
      <c r="GGC18" s="875"/>
      <c r="GGD18" s="42"/>
      <c r="GGF18" s="28"/>
      <c r="GGG18" s="875"/>
      <c r="GGH18" s="42"/>
      <c r="GGJ18" s="28"/>
      <c r="GGK18" s="875"/>
      <c r="GGL18" s="42"/>
      <c r="GGN18" s="28"/>
      <c r="GGO18" s="875"/>
      <c r="GGP18" s="42"/>
      <c r="GGR18" s="28"/>
      <c r="GGS18" s="875"/>
      <c r="GGT18" s="42"/>
      <c r="GGV18" s="28"/>
      <c r="GGW18" s="875"/>
      <c r="GGX18" s="42"/>
      <c r="GGZ18" s="28"/>
      <c r="GHA18" s="875"/>
      <c r="GHB18" s="42"/>
      <c r="GHD18" s="28"/>
      <c r="GHE18" s="875"/>
      <c r="GHF18" s="42"/>
      <c r="GHH18" s="28"/>
      <c r="GHI18" s="875"/>
      <c r="GHJ18" s="42"/>
      <c r="GHL18" s="28"/>
      <c r="GHM18" s="875"/>
      <c r="GHN18" s="42"/>
      <c r="GHP18" s="28"/>
      <c r="GHQ18" s="875"/>
      <c r="GHR18" s="42"/>
      <c r="GHT18" s="28"/>
      <c r="GHU18" s="875"/>
      <c r="GHV18" s="42"/>
      <c r="GHX18" s="28"/>
      <c r="GHY18" s="875"/>
      <c r="GHZ18" s="42"/>
      <c r="GIB18" s="28"/>
      <c r="GIC18" s="875"/>
      <c r="GID18" s="42"/>
      <c r="GIF18" s="28"/>
      <c r="GIG18" s="875"/>
      <c r="GIH18" s="42"/>
      <c r="GIJ18" s="28"/>
      <c r="GIK18" s="875"/>
      <c r="GIL18" s="42"/>
      <c r="GIN18" s="28"/>
      <c r="GIO18" s="875"/>
      <c r="GIP18" s="42"/>
      <c r="GIR18" s="28"/>
      <c r="GIS18" s="875"/>
      <c r="GIT18" s="42"/>
      <c r="GIV18" s="28"/>
      <c r="GIW18" s="875"/>
      <c r="GIX18" s="42"/>
      <c r="GIZ18" s="28"/>
      <c r="GJA18" s="875"/>
      <c r="GJB18" s="42"/>
      <c r="GJD18" s="28"/>
      <c r="GJE18" s="875"/>
      <c r="GJF18" s="42"/>
      <c r="GJH18" s="28"/>
      <c r="GJI18" s="875"/>
      <c r="GJJ18" s="42"/>
      <c r="GJL18" s="28"/>
      <c r="GJM18" s="875"/>
      <c r="GJN18" s="42"/>
      <c r="GJP18" s="28"/>
      <c r="GJQ18" s="875"/>
      <c r="GJR18" s="42"/>
      <c r="GJT18" s="28"/>
      <c r="GJU18" s="875"/>
      <c r="GJV18" s="42"/>
      <c r="GJX18" s="28"/>
      <c r="GJY18" s="875"/>
      <c r="GJZ18" s="42"/>
      <c r="GKB18" s="28"/>
      <c r="GKC18" s="875"/>
      <c r="GKD18" s="42"/>
      <c r="GKF18" s="28"/>
      <c r="GKG18" s="875"/>
      <c r="GKH18" s="42"/>
      <c r="GKJ18" s="28"/>
      <c r="GKK18" s="875"/>
      <c r="GKL18" s="42"/>
      <c r="GKN18" s="28"/>
      <c r="GKO18" s="875"/>
      <c r="GKP18" s="42"/>
      <c r="GKR18" s="28"/>
      <c r="GKS18" s="875"/>
      <c r="GKT18" s="42"/>
      <c r="GKV18" s="28"/>
      <c r="GKW18" s="875"/>
      <c r="GKX18" s="42"/>
      <c r="GKZ18" s="28"/>
      <c r="GLA18" s="875"/>
      <c r="GLB18" s="42"/>
      <c r="GLD18" s="28"/>
      <c r="GLE18" s="875"/>
      <c r="GLF18" s="42"/>
      <c r="GLH18" s="28"/>
      <c r="GLI18" s="875"/>
      <c r="GLJ18" s="42"/>
      <c r="GLL18" s="28"/>
      <c r="GLM18" s="875"/>
      <c r="GLN18" s="42"/>
      <c r="GLP18" s="28"/>
      <c r="GLQ18" s="875"/>
      <c r="GLR18" s="42"/>
      <c r="GLT18" s="28"/>
      <c r="GLU18" s="875"/>
      <c r="GLV18" s="42"/>
      <c r="GLX18" s="28"/>
      <c r="GLY18" s="875"/>
      <c r="GLZ18" s="42"/>
      <c r="GMB18" s="28"/>
      <c r="GMC18" s="875"/>
      <c r="GMD18" s="42"/>
      <c r="GMF18" s="28"/>
      <c r="GMG18" s="875"/>
      <c r="GMH18" s="42"/>
      <c r="GMJ18" s="28"/>
      <c r="GMK18" s="875"/>
      <c r="GML18" s="42"/>
      <c r="GMN18" s="28"/>
      <c r="GMO18" s="875"/>
      <c r="GMP18" s="42"/>
      <c r="GMR18" s="28"/>
      <c r="GMS18" s="875"/>
      <c r="GMT18" s="42"/>
      <c r="GMV18" s="28"/>
      <c r="GMW18" s="875"/>
      <c r="GMX18" s="42"/>
      <c r="GMZ18" s="28"/>
      <c r="GNA18" s="875"/>
      <c r="GNB18" s="42"/>
      <c r="GND18" s="28"/>
      <c r="GNE18" s="875"/>
      <c r="GNF18" s="42"/>
      <c r="GNH18" s="28"/>
      <c r="GNI18" s="875"/>
      <c r="GNJ18" s="42"/>
      <c r="GNL18" s="28"/>
      <c r="GNM18" s="875"/>
      <c r="GNN18" s="42"/>
      <c r="GNP18" s="28"/>
      <c r="GNQ18" s="875"/>
      <c r="GNR18" s="42"/>
      <c r="GNT18" s="28"/>
      <c r="GNU18" s="875"/>
      <c r="GNV18" s="42"/>
      <c r="GNX18" s="28"/>
      <c r="GNY18" s="875"/>
      <c r="GNZ18" s="42"/>
      <c r="GOB18" s="28"/>
      <c r="GOC18" s="875"/>
      <c r="GOD18" s="42"/>
      <c r="GOF18" s="28"/>
      <c r="GOG18" s="875"/>
      <c r="GOH18" s="42"/>
      <c r="GOJ18" s="28"/>
      <c r="GOK18" s="875"/>
      <c r="GOL18" s="42"/>
      <c r="GON18" s="28"/>
      <c r="GOO18" s="875"/>
      <c r="GOP18" s="42"/>
      <c r="GOR18" s="28"/>
      <c r="GOS18" s="875"/>
      <c r="GOT18" s="42"/>
      <c r="GOV18" s="28"/>
      <c r="GOW18" s="875"/>
      <c r="GOX18" s="42"/>
      <c r="GOZ18" s="28"/>
      <c r="GPA18" s="875"/>
      <c r="GPB18" s="42"/>
      <c r="GPD18" s="28"/>
      <c r="GPE18" s="875"/>
      <c r="GPF18" s="42"/>
      <c r="GPH18" s="28"/>
      <c r="GPI18" s="875"/>
      <c r="GPJ18" s="42"/>
      <c r="GPL18" s="28"/>
      <c r="GPM18" s="875"/>
      <c r="GPN18" s="42"/>
      <c r="GPP18" s="28"/>
      <c r="GPQ18" s="875"/>
      <c r="GPR18" s="42"/>
      <c r="GPT18" s="28"/>
      <c r="GPU18" s="875"/>
      <c r="GPV18" s="42"/>
      <c r="GPX18" s="28"/>
      <c r="GPY18" s="875"/>
      <c r="GPZ18" s="42"/>
      <c r="GQB18" s="28"/>
      <c r="GQC18" s="875"/>
      <c r="GQD18" s="42"/>
      <c r="GQF18" s="28"/>
      <c r="GQG18" s="875"/>
      <c r="GQH18" s="42"/>
      <c r="GQJ18" s="28"/>
      <c r="GQK18" s="875"/>
      <c r="GQL18" s="42"/>
      <c r="GQN18" s="28"/>
      <c r="GQO18" s="875"/>
      <c r="GQP18" s="42"/>
      <c r="GQR18" s="28"/>
      <c r="GQS18" s="875"/>
      <c r="GQT18" s="42"/>
      <c r="GQV18" s="28"/>
      <c r="GQW18" s="875"/>
      <c r="GQX18" s="42"/>
      <c r="GQZ18" s="28"/>
      <c r="GRA18" s="875"/>
      <c r="GRB18" s="42"/>
      <c r="GRD18" s="28"/>
      <c r="GRE18" s="875"/>
      <c r="GRF18" s="42"/>
      <c r="GRH18" s="28"/>
      <c r="GRI18" s="875"/>
      <c r="GRJ18" s="42"/>
      <c r="GRL18" s="28"/>
      <c r="GRM18" s="875"/>
      <c r="GRN18" s="42"/>
      <c r="GRP18" s="28"/>
      <c r="GRQ18" s="875"/>
      <c r="GRR18" s="42"/>
      <c r="GRT18" s="28"/>
      <c r="GRU18" s="875"/>
      <c r="GRV18" s="42"/>
      <c r="GRX18" s="28"/>
      <c r="GRY18" s="875"/>
      <c r="GRZ18" s="42"/>
      <c r="GSB18" s="28"/>
      <c r="GSC18" s="875"/>
      <c r="GSD18" s="42"/>
      <c r="GSF18" s="28"/>
      <c r="GSG18" s="875"/>
      <c r="GSH18" s="42"/>
      <c r="GSJ18" s="28"/>
      <c r="GSK18" s="875"/>
      <c r="GSL18" s="42"/>
      <c r="GSN18" s="28"/>
      <c r="GSO18" s="875"/>
      <c r="GSP18" s="42"/>
      <c r="GSR18" s="28"/>
      <c r="GSS18" s="875"/>
      <c r="GST18" s="42"/>
      <c r="GSV18" s="28"/>
      <c r="GSW18" s="875"/>
      <c r="GSX18" s="42"/>
      <c r="GSZ18" s="28"/>
      <c r="GTA18" s="875"/>
      <c r="GTB18" s="42"/>
      <c r="GTD18" s="28"/>
      <c r="GTE18" s="875"/>
      <c r="GTF18" s="42"/>
      <c r="GTH18" s="28"/>
      <c r="GTI18" s="875"/>
      <c r="GTJ18" s="42"/>
      <c r="GTL18" s="28"/>
      <c r="GTM18" s="875"/>
      <c r="GTN18" s="42"/>
      <c r="GTP18" s="28"/>
      <c r="GTQ18" s="875"/>
      <c r="GTR18" s="42"/>
      <c r="GTT18" s="28"/>
      <c r="GTU18" s="875"/>
      <c r="GTV18" s="42"/>
      <c r="GTX18" s="28"/>
      <c r="GTY18" s="875"/>
      <c r="GTZ18" s="42"/>
      <c r="GUB18" s="28"/>
      <c r="GUC18" s="875"/>
      <c r="GUD18" s="42"/>
      <c r="GUF18" s="28"/>
      <c r="GUG18" s="875"/>
      <c r="GUH18" s="42"/>
      <c r="GUJ18" s="28"/>
      <c r="GUK18" s="875"/>
      <c r="GUL18" s="42"/>
      <c r="GUN18" s="28"/>
      <c r="GUO18" s="875"/>
      <c r="GUP18" s="42"/>
      <c r="GUR18" s="28"/>
      <c r="GUS18" s="875"/>
      <c r="GUT18" s="42"/>
      <c r="GUV18" s="28"/>
      <c r="GUW18" s="875"/>
      <c r="GUX18" s="42"/>
      <c r="GUZ18" s="28"/>
      <c r="GVA18" s="875"/>
      <c r="GVB18" s="42"/>
      <c r="GVD18" s="28"/>
      <c r="GVE18" s="875"/>
      <c r="GVF18" s="42"/>
      <c r="GVH18" s="28"/>
      <c r="GVI18" s="875"/>
      <c r="GVJ18" s="42"/>
      <c r="GVL18" s="28"/>
      <c r="GVM18" s="875"/>
      <c r="GVN18" s="42"/>
      <c r="GVP18" s="28"/>
      <c r="GVQ18" s="875"/>
      <c r="GVR18" s="42"/>
      <c r="GVT18" s="28"/>
      <c r="GVU18" s="875"/>
      <c r="GVV18" s="42"/>
      <c r="GVX18" s="28"/>
      <c r="GVY18" s="875"/>
      <c r="GVZ18" s="42"/>
      <c r="GWB18" s="28"/>
      <c r="GWC18" s="875"/>
      <c r="GWD18" s="42"/>
      <c r="GWF18" s="28"/>
      <c r="GWG18" s="875"/>
      <c r="GWH18" s="42"/>
      <c r="GWJ18" s="28"/>
      <c r="GWK18" s="875"/>
      <c r="GWL18" s="42"/>
      <c r="GWN18" s="28"/>
      <c r="GWO18" s="875"/>
      <c r="GWP18" s="42"/>
      <c r="GWR18" s="28"/>
      <c r="GWS18" s="875"/>
      <c r="GWT18" s="42"/>
      <c r="GWV18" s="28"/>
      <c r="GWW18" s="875"/>
      <c r="GWX18" s="42"/>
      <c r="GWZ18" s="28"/>
      <c r="GXA18" s="875"/>
      <c r="GXB18" s="42"/>
      <c r="GXD18" s="28"/>
      <c r="GXE18" s="875"/>
      <c r="GXF18" s="42"/>
      <c r="GXH18" s="28"/>
      <c r="GXI18" s="875"/>
      <c r="GXJ18" s="42"/>
      <c r="GXL18" s="28"/>
      <c r="GXM18" s="875"/>
      <c r="GXN18" s="42"/>
      <c r="GXP18" s="28"/>
      <c r="GXQ18" s="875"/>
      <c r="GXR18" s="42"/>
      <c r="GXT18" s="28"/>
      <c r="GXU18" s="875"/>
      <c r="GXV18" s="42"/>
      <c r="GXX18" s="28"/>
      <c r="GXY18" s="875"/>
      <c r="GXZ18" s="42"/>
      <c r="GYB18" s="28"/>
      <c r="GYC18" s="875"/>
      <c r="GYD18" s="42"/>
      <c r="GYF18" s="28"/>
      <c r="GYG18" s="875"/>
      <c r="GYH18" s="42"/>
      <c r="GYJ18" s="28"/>
      <c r="GYK18" s="875"/>
      <c r="GYL18" s="42"/>
      <c r="GYN18" s="28"/>
      <c r="GYO18" s="875"/>
      <c r="GYP18" s="42"/>
      <c r="GYR18" s="28"/>
      <c r="GYS18" s="875"/>
      <c r="GYT18" s="42"/>
      <c r="GYV18" s="28"/>
      <c r="GYW18" s="875"/>
      <c r="GYX18" s="42"/>
      <c r="GYZ18" s="28"/>
      <c r="GZA18" s="875"/>
      <c r="GZB18" s="42"/>
      <c r="GZD18" s="28"/>
      <c r="GZE18" s="875"/>
      <c r="GZF18" s="42"/>
      <c r="GZH18" s="28"/>
      <c r="GZI18" s="875"/>
      <c r="GZJ18" s="42"/>
      <c r="GZL18" s="28"/>
      <c r="GZM18" s="875"/>
      <c r="GZN18" s="42"/>
      <c r="GZP18" s="28"/>
      <c r="GZQ18" s="875"/>
      <c r="GZR18" s="42"/>
      <c r="GZT18" s="28"/>
      <c r="GZU18" s="875"/>
      <c r="GZV18" s="42"/>
      <c r="GZX18" s="28"/>
      <c r="GZY18" s="875"/>
      <c r="GZZ18" s="42"/>
      <c r="HAB18" s="28"/>
      <c r="HAC18" s="875"/>
      <c r="HAD18" s="42"/>
      <c r="HAF18" s="28"/>
      <c r="HAG18" s="875"/>
      <c r="HAH18" s="42"/>
      <c r="HAJ18" s="28"/>
      <c r="HAK18" s="875"/>
      <c r="HAL18" s="42"/>
      <c r="HAN18" s="28"/>
      <c r="HAO18" s="875"/>
      <c r="HAP18" s="42"/>
      <c r="HAR18" s="28"/>
      <c r="HAS18" s="875"/>
      <c r="HAT18" s="42"/>
      <c r="HAV18" s="28"/>
      <c r="HAW18" s="875"/>
      <c r="HAX18" s="42"/>
      <c r="HAZ18" s="28"/>
      <c r="HBA18" s="875"/>
      <c r="HBB18" s="42"/>
      <c r="HBD18" s="28"/>
      <c r="HBE18" s="875"/>
      <c r="HBF18" s="42"/>
      <c r="HBH18" s="28"/>
      <c r="HBI18" s="875"/>
      <c r="HBJ18" s="42"/>
      <c r="HBL18" s="28"/>
      <c r="HBM18" s="875"/>
      <c r="HBN18" s="42"/>
      <c r="HBP18" s="28"/>
      <c r="HBQ18" s="875"/>
      <c r="HBR18" s="42"/>
      <c r="HBT18" s="28"/>
      <c r="HBU18" s="875"/>
      <c r="HBV18" s="42"/>
      <c r="HBX18" s="28"/>
      <c r="HBY18" s="875"/>
      <c r="HBZ18" s="42"/>
      <c r="HCB18" s="28"/>
      <c r="HCC18" s="875"/>
      <c r="HCD18" s="42"/>
      <c r="HCF18" s="28"/>
      <c r="HCG18" s="875"/>
      <c r="HCH18" s="42"/>
      <c r="HCJ18" s="28"/>
      <c r="HCK18" s="875"/>
      <c r="HCL18" s="42"/>
      <c r="HCN18" s="28"/>
      <c r="HCO18" s="875"/>
      <c r="HCP18" s="42"/>
      <c r="HCR18" s="28"/>
      <c r="HCS18" s="875"/>
      <c r="HCT18" s="42"/>
      <c r="HCV18" s="28"/>
      <c r="HCW18" s="875"/>
      <c r="HCX18" s="42"/>
      <c r="HCZ18" s="28"/>
      <c r="HDA18" s="875"/>
      <c r="HDB18" s="42"/>
      <c r="HDD18" s="28"/>
      <c r="HDE18" s="875"/>
      <c r="HDF18" s="42"/>
      <c r="HDH18" s="28"/>
      <c r="HDI18" s="875"/>
      <c r="HDJ18" s="42"/>
      <c r="HDL18" s="28"/>
      <c r="HDM18" s="875"/>
      <c r="HDN18" s="42"/>
      <c r="HDP18" s="28"/>
      <c r="HDQ18" s="875"/>
      <c r="HDR18" s="42"/>
      <c r="HDT18" s="28"/>
      <c r="HDU18" s="875"/>
      <c r="HDV18" s="42"/>
      <c r="HDX18" s="28"/>
      <c r="HDY18" s="875"/>
      <c r="HDZ18" s="42"/>
      <c r="HEB18" s="28"/>
      <c r="HEC18" s="875"/>
      <c r="HED18" s="42"/>
      <c r="HEF18" s="28"/>
      <c r="HEG18" s="875"/>
      <c r="HEH18" s="42"/>
      <c r="HEJ18" s="28"/>
      <c r="HEK18" s="875"/>
      <c r="HEL18" s="42"/>
      <c r="HEN18" s="28"/>
      <c r="HEO18" s="875"/>
      <c r="HEP18" s="42"/>
      <c r="HER18" s="28"/>
      <c r="HES18" s="875"/>
      <c r="HET18" s="42"/>
      <c r="HEV18" s="28"/>
      <c r="HEW18" s="875"/>
      <c r="HEX18" s="42"/>
      <c r="HEZ18" s="28"/>
      <c r="HFA18" s="875"/>
      <c r="HFB18" s="42"/>
      <c r="HFD18" s="28"/>
      <c r="HFE18" s="875"/>
      <c r="HFF18" s="42"/>
      <c r="HFH18" s="28"/>
      <c r="HFI18" s="875"/>
      <c r="HFJ18" s="42"/>
      <c r="HFL18" s="28"/>
      <c r="HFM18" s="875"/>
      <c r="HFN18" s="42"/>
      <c r="HFP18" s="28"/>
      <c r="HFQ18" s="875"/>
      <c r="HFR18" s="42"/>
      <c r="HFT18" s="28"/>
      <c r="HFU18" s="875"/>
      <c r="HFV18" s="42"/>
      <c r="HFX18" s="28"/>
      <c r="HFY18" s="875"/>
      <c r="HFZ18" s="42"/>
      <c r="HGB18" s="28"/>
      <c r="HGC18" s="875"/>
      <c r="HGD18" s="42"/>
      <c r="HGF18" s="28"/>
      <c r="HGG18" s="875"/>
      <c r="HGH18" s="42"/>
      <c r="HGJ18" s="28"/>
      <c r="HGK18" s="875"/>
      <c r="HGL18" s="42"/>
      <c r="HGN18" s="28"/>
      <c r="HGO18" s="875"/>
      <c r="HGP18" s="42"/>
      <c r="HGR18" s="28"/>
      <c r="HGS18" s="875"/>
      <c r="HGT18" s="42"/>
      <c r="HGV18" s="28"/>
      <c r="HGW18" s="875"/>
      <c r="HGX18" s="42"/>
      <c r="HGZ18" s="28"/>
      <c r="HHA18" s="875"/>
      <c r="HHB18" s="42"/>
      <c r="HHD18" s="28"/>
      <c r="HHE18" s="875"/>
      <c r="HHF18" s="42"/>
      <c r="HHH18" s="28"/>
      <c r="HHI18" s="875"/>
      <c r="HHJ18" s="42"/>
      <c r="HHL18" s="28"/>
      <c r="HHM18" s="875"/>
      <c r="HHN18" s="42"/>
      <c r="HHP18" s="28"/>
      <c r="HHQ18" s="875"/>
      <c r="HHR18" s="42"/>
      <c r="HHT18" s="28"/>
      <c r="HHU18" s="875"/>
      <c r="HHV18" s="42"/>
      <c r="HHX18" s="28"/>
      <c r="HHY18" s="875"/>
      <c r="HHZ18" s="42"/>
      <c r="HIB18" s="28"/>
      <c r="HIC18" s="875"/>
      <c r="HID18" s="42"/>
      <c r="HIF18" s="28"/>
      <c r="HIG18" s="875"/>
      <c r="HIH18" s="42"/>
      <c r="HIJ18" s="28"/>
      <c r="HIK18" s="875"/>
      <c r="HIL18" s="42"/>
      <c r="HIN18" s="28"/>
      <c r="HIO18" s="875"/>
      <c r="HIP18" s="42"/>
      <c r="HIR18" s="28"/>
      <c r="HIS18" s="875"/>
      <c r="HIT18" s="42"/>
      <c r="HIV18" s="28"/>
      <c r="HIW18" s="875"/>
      <c r="HIX18" s="42"/>
      <c r="HIZ18" s="28"/>
      <c r="HJA18" s="875"/>
      <c r="HJB18" s="42"/>
      <c r="HJD18" s="28"/>
      <c r="HJE18" s="875"/>
      <c r="HJF18" s="42"/>
      <c r="HJH18" s="28"/>
      <c r="HJI18" s="875"/>
      <c r="HJJ18" s="42"/>
      <c r="HJL18" s="28"/>
      <c r="HJM18" s="875"/>
      <c r="HJN18" s="42"/>
      <c r="HJP18" s="28"/>
      <c r="HJQ18" s="875"/>
      <c r="HJR18" s="42"/>
      <c r="HJT18" s="28"/>
      <c r="HJU18" s="875"/>
      <c r="HJV18" s="42"/>
      <c r="HJX18" s="28"/>
      <c r="HJY18" s="875"/>
      <c r="HJZ18" s="42"/>
      <c r="HKB18" s="28"/>
      <c r="HKC18" s="875"/>
      <c r="HKD18" s="42"/>
      <c r="HKF18" s="28"/>
      <c r="HKG18" s="875"/>
      <c r="HKH18" s="42"/>
      <c r="HKJ18" s="28"/>
      <c r="HKK18" s="875"/>
      <c r="HKL18" s="42"/>
      <c r="HKN18" s="28"/>
      <c r="HKO18" s="875"/>
      <c r="HKP18" s="42"/>
      <c r="HKR18" s="28"/>
      <c r="HKS18" s="875"/>
      <c r="HKT18" s="42"/>
      <c r="HKV18" s="28"/>
      <c r="HKW18" s="875"/>
      <c r="HKX18" s="42"/>
      <c r="HKZ18" s="28"/>
      <c r="HLA18" s="875"/>
      <c r="HLB18" s="42"/>
      <c r="HLD18" s="28"/>
      <c r="HLE18" s="875"/>
      <c r="HLF18" s="42"/>
      <c r="HLH18" s="28"/>
      <c r="HLI18" s="875"/>
      <c r="HLJ18" s="42"/>
      <c r="HLL18" s="28"/>
      <c r="HLM18" s="875"/>
      <c r="HLN18" s="42"/>
      <c r="HLP18" s="28"/>
      <c r="HLQ18" s="875"/>
      <c r="HLR18" s="42"/>
      <c r="HLT18" s="28"/>
      <c r="HLU18" s="875"/>
      <c r="HLV18" s="42"/>
      <c r="HLX18" s="28"/>
      <c r="HLY18" s="875"/>
      <c r="HLZ18" s="42"/>
      <c r="HMB18" s="28"/>
      <c r="HMC18" s="875"/>
      <c r="HMD18" s="42"/>
      <c r="HMF18" s="28"/>
      <c r="HMG18" s="875"/>
      <c r="HMH18" s="42"/>
      <c r="HMJ18" s="28"/>
      <c r="HMK18" s="875"/>
      <c r="HML18" s="42"/>
      <c r="HMN18" s="28"/>
      <c r="HMO18" s="875"/>
      <c r="HMP18" s="42"/>
      <c r="HMR18" s="28"/>
      <c r="HMS18" s="875"/>
      <c r="HMT18" s="42"/>
      <c r="HMV18" s="28"/>
      <c r="HMW18" s="875"/>
      <c r="HMX18" s="42"/>
      <c r="HMZ18" s="28"/>
      <c r="HNA18" s="875"/>
      <c r="HNB18" s="42"/>
      <c r="HND18" s="28"/>
      <c r="HNE18" s="875"/>
      <c r="HNF18" s="42"/>
      <c r="HNH18" s="28"/>
      <c r="HNI18" s="875"/>
      <c r="HNJ18" s="42"/>
      <c r="HNL18" s="28"/>
      <c r="HNM18" s="875"/>
      <c r="HNN18" s="42"/>
      <c r="HNP18" s="28"/>
      <c r="HNQ18" s="875"/>
      <c r="HNR18" s="42"/>
      <c r="HNT18" s="28"/>
      <c r="HNU18" s="875"/>
      <c r="HNV18" s="42"/>
      <c r="HNX18" s="28"/>
      <c r="HNY18" s="875"/>
      <c r="HNZ18" s="42"/>
      <c r="HOB18" s="28"/>
      <c r="HOC18" s="875"/>
      <c r="HOD18" s="42"/>
      <c r="HOF18" s="28"/>
      <c r="HOG18" s="875"/>
      <c r="HOH18" s="42"/>
      <c r="HOJ18" s="28"/>
      <c r="HOK18" s="875"/>
      <c r="HOL18" s="42"/>
      <c r="HON18" s="28"/>
      <c r="HOO18" s="875"/>
      <c r="HOP18" s="42"/>
      <c r="HOR18" s="28"/>
      <c r="HOS18" s="875"/>
      <c r="HOT18" s="42"/>
      <c r="HOV18" s="28"/>
      <c r="HOW18" s="875"/>
      <c r="HOX18" s="42"/>
      <c r="HOZ18" s="28"/>
      <c r="HPA18" s="875"/>
      <c r="HPB18" s="42"/>
      <c r="HPD18" s="28"/>
      <c r="HPE18" s="875"/>
      <c r="HPF18" s="42"/>
      <c r="HPH18" s="28"/>
      <c r="HPI18" s="875"/>
      <c r="HPJ18" s="42"/>
      <c r="HPL18" s="28"/>
      <c r="HPM18" s="875"/>
      <c r="HPN18" s="42"/>
      <c r="HPP18" s="28"/>
      <c r="HPQ18" s="875"/>
      <c r="HPR18" s="42"/>
      <c r="HPT18" s="28"/>
      <c r="HPU18" s="875"/>
      <c r="HPV18" s="42"/>
      <c r="HPX18" s="28"/>
      <c r="HPY18" s="875"/>
      <c r="HPZ18" s="42"/>
      <c r="HQB18" s="28"/>
      <c r="HQC18" s="875"/>
      <c r="HQD18" s="42"/>
      <c r="HQF18" s="28"/>
      <c r="HQG18" s="875"/>
      <c r="HQH18" s="42"/>
      <c r="HQJ18" s="28"/>
      <c r="HQK18" s="875"/>
      <c r="HQL18" s="42"/>
      <c r="HQN18" s="28"/>
      <c r="HQO18" s="875"/>
      <c r="HQP18" s="42"/>
      <c r="HQR18" s="28"/>
      <c r="HQS18" s="875"/>
      <c r="HQT18" s="42"/>
      <c r="HQV18" s="28"/>
      <c r="HQW18" s="875"/>
      <c r="HQX18" s="42"/>
      <c r="HQZ18" s="28"/>
      <c r="HRA18" s="875"/>
      <c r="HRB18" s="42"/>
      <c r="HRD18" s="28"/>
      <c r="HRE18" s="875"/>
      <c r="HRF18" s="42"/>
      <c r="HRH18" s="28"/>
      <c r="HRI18" s="875"/>
      <c r="HRJ18" s="42"/>
      <c r="HRL18" s="28"/>
      <c r="HRM18" s="875"/>
      <c r="HRN18" s="42"/>
      <c r="HRP18" s="28"/>
      <c r="HRQ18" s="875"/>
      <c r="HRR18" s="42"/>
      <c r="HRT18" s="28"/>
      <c r="HRU18" s="875"/>
      <c r="HRV18" s="42"/>
      <c r="HRX18" s="28"/>
      <c r="HRY18" s="875"/>
      <c r="HRZ18" s="42"/>
      <c r="HSB18" s="28"/>
      <c r="HSC18" s="875"/>
      <c r="HSD18" s="42"/>
      <c r="HSF18" s="28"/>
      <c r="HSG18" s="875"/>
      <c r="HSH18" s="42"/>
      <c r="HSJ18" s="28"/>
      <c r="HSK18" s="875"/>
      <c r="HSL18" s="42"/>
      <c r="HSN18" s="28"/>
      <c r="HSO18" s="875"/>
      <c r="HSP18" s="42"/>
      <c r="HSR18" s="28"/>
      <c r="HSS18" s="875"/>
      <c r="HST18" s="42"/>
      <c r="HSV18" s="28"/>
      <c r="HSW18" s="875"/>
      <c r="HSX18" s="42"/>
      <c r="HSZ18" s="28"/>
      <c r="HTA18" s="875"/>
      <c r="HTB18" s="42"/>
      <c r="HTD18" s="28"/>
      <c r="HTE18" s="875"/>
      <c r="HTF18" s="42"/>
      <c r="HTH18" s="28"/>
      <c r="HTI18" s="875"/>
      <c r="HTJ18" s="42"/>
      <c r="HTL18" s="28"/>
      <c r="HTM18" s="875"/>
      <c r="HTN18" s="42"/>
      <c r="HTP18" s="28"/>
      <c r="HTQ18" s="875"/>
      <c r="HTR18" s="42"/>
      <c r="HTT18" s="28"/>
      <c r="HTU18" s="875"/>
      <c r="HTV18" s="42"/>
      <c r="HTX18" s="28"/>
      <c r="HTY18" s="875"/>
      <c r="HTZ18" s="42"/>
      <c r="HUB18" s="28"/>
      <c r="HUC18" s="875"/>
      <c r="HUD18" s="42"/>
      <c r="HUF18" s="28"/>
      <c r="HUG18" s="875"/>
      <c r="HUH18" s="42"/>
      <c r="HUJ18" s="28"/>
      <c r="HUK18" s="875"/>
      <c r="HUL18" s="42"/>
      <c r="HUN18" s="28"/>
      <c r="HUO18" s="875"/>
      <c r="HUP18" s="42"/>
      <c r="HUR18" s="28"/>
      <c r="HUS18" s="875"/>
      <c r="HUT18" s="42"/>
      <c r="HUV18" s="28"/>
      <c r="HUW18" s="875"/>
      <c r="HUX18" s="42"/>
      <c r="HUZ18" s="28"/>
      <c r="HVA18" s="875"/>
      <c r="HVB18" s="42"/>
      <c r="HVD18" s="28"/>
      <c r="HVE18" s="875"/>
      <c r="HVF18" s="42"/>
      <c r="HVH18" s="28"/>
      <c r="HVI18" s="875"/>
      <c r="HVJ18" s="42"/>
      <c r="HVL18" s="28"/>
      <c r="HVM18" s="875"/>
      <c r="HVN18" s="42"/>
      <c r="HVP18" s="28"/>
      <c r="HVQ18" s="875"/>
      <c r="HVR18" s="42"/>
      <c r="HVT18" s="28"/>
      <c r="HVU18" s="875"/>
      <c r="HVV18" s="42"/>
      <c r="HVX18" s="28"/>
      <c r="HVY18" s="875"/>
      <c r="HVZ18" s="42"/>
      <c r="HWB18" s="28"/>
      <c r="HWC18" s="875"/>
      <c r="HWD18" s="42"/>
      <c r="HWF18" s="28"/>
      <c r="HWG18" s="875"/>
      <c r="HWH18" s="42"/>
      <c r="HWJ18" s="28"/>
      <c r="HWK18" s="875"/>
      <c r="HWL18" s="42"/>
      <c r="HWN18" s="28"/>
      <c r="HWO18" s="875"/>
      <c r="HWP18" s="42"/>
      <c r="HWR18" s="28"/>
      <c r="HWS18" s="875"/>
      <c r="HWT18" s="42"/>
      <c r="HWV18" s="28"/>
      <c r="HWW18" s="875"/>
      <c r="HWX18" s="42"/>
      <c r="HWZ18" s="28"/>
      <c r="HXA18" s="875"/>
      <c r="HXB18" s="42"/>
      <c r="HXD18" s="28"/>
      <c r="HXE18" s="875"/>
      <c r="HXF18" s="42"/>
      <c r="HXH18" s="28"/>
      <c r="HXI18" s="875"/>
      <c r="HXJ18" s="42"/>
      <c r="HXL18" s="28"/>
      <c r="HXM18" s="875"/>
      <c r="HXN18" s="42"/>
      <c r="HXP18" s="28"/>
      <c r="HXQ18" s="875"/>
      <c r="HXR18" s="42"/>
      <c r="HXT18" s="28"/>
      <c r="HXU18" s="875"/>
      <c r="HXV18" s="42"/>
      <c r="HXX18" s="28"/>
      <c r="HXY18" s="875"/>
      <c r="HXZ18" s="42"/>
      <c r="HYB18" s="28"/>
      <c r="HYC18" s="875"/>
      <c r="HYD18" s="42"/>
      <c r="HYF18" s="28"/>
      <c r="HYG18" s="875"/>
      <c r="HYH18" s="42"/>
      <c r="HYJ18" s="28"/>
      <c r="HYK18" s="875"/>
      <c r="HYL18" s="42"/>
      <c r="HYN18" s="28"/>
      <c r="HYO18" s="875"/>
      <c r="HYP18" s="42"/>
      <c r="HYR18" s="28"/>
      <c r="HYS18" s="875"/>
      <c r="HYT18" s="42"/>
      <c r="HYV18" s="28"/>
      <c r="HYW18" s="875"/>
      <c r="HYX18" s="42"/>
      <c r="HYZ18" s="28"/>
      <c r="HZA18" s="875"/>
      <c r="HZB18" s="42"/>
      <c r="HZD18" s="28"/>
      <c r="HZE18" s="875"/>
      <c r="HZF18" s="42"/>
      <c r="HZH18" s="28"/>
      <c r="HZI18" s="875"/>
      <c r="HZJ18" s="42"/>
      <c r="HZL18" s="28"/>
      <c r="HZM18" s="875"/>
      <c r="HZN18" s="42"/>
      <c r="HZP18" s="28"/>
      <c r="HZQ18" s="875"/>
      <c r="HZR18" s="42"/>
      <c r="HZT18" s="28"/>
      <c r="HZU18" s="875"/>
      <c r="HZV18" s="42"/>
      <c r="HZX18" s="28"/>
      <c r="HZY18" s="875"/>
      <c r="HZZ18" s="42"/>
      <c r="IAB18" s="28"/>
      <c r="IAC18" s="875"/>
      <c r="IAD18" s="42"/>
      <c r="IAF18" s="28"/>
      <c r="IAG18" s="875"/>
      <c r="IAH18" s="42"/>
      <c r="IAJ18" s="28"/>
      <c r="IAK18" s="875"/>
      <c r="IAL18" s="42"/>
      <c r="IAN18" s="28"/>
      <c r="IAO18" s="875"/>
      <c r="IAP18" s="42"/>
      <c r="IAR18" s="28"/>
      <c r="IAS18" s="875"/>
      <c r="IAT18" s="42"/>
      <c r="IAV18" s="28"/>
      <c r="IAW18" s="875"/>
      <c r="IAX18" s="42"/>
      <c r="IAZ18" s="28"/>
      <c r="IBA18" s="875"/>
      <c r="IBB18" s="42"/>
      <c r="IBD18" s="28"/>
      <c r="IBE18" s="875"/>
      <c r="IBF18" s="42"/>
      <c r="IBH18" s="28"/>
      <c r="IBI18" s="875"/>
      <c r="IBJ18" s="42"/>
      <c r="IBL18" s="28"/>
      <c r="IBM18" s="875"/>
      <c r="IBN18" s="42"/>
      <c r="IBP18" s="28"/>
      <c r="IBQ18" s="875"/>
      <c r="IBR18" s="42"/>
      <c r="IBT18" s="28"/>
      <c r="IBU18" s="875"/>
      <c r="IBV18" s="42"/>
      <c r="IBX18" s="28"/>
      <c r="IBY18" s="875"/>
      <c r="IBZ18" s="42"/>
      <c r="ICB18" s="28"/>
      <c r="ICC18" s="875"/>
      <c r="ICD18" s="42"/>
      <c r="ICF18" s="28"/>
      <c r="ICG18" s="875"/>
      <c r="ICH18" s="42"/>
      <c r="ICJ18" s="28"/>
      <c r="ICK18" s="875"/>
      <c r="ICL18" s="42"/>
      <c r="ICN18" s="28"/>
      <c r="ICO18" s="875"/>
      <c r="ICP18" s="42"/>
      <c r="ICR18" s="28"/>
      <c r="ICS18" s="875"/>
      <c r="ICT18" s="42"/>
      <c r="ICV18" s="28"/>
      <c r="ICW18" s="875"/>
      <c r="ICX18" s="42"/>
      <c r="ICZ18" s="28"/>
      <c r="IDA18" s="875"/>
      <c r="IDB18" s="42"/>
      <c r="IDD18" s="28"/>
      <c r="IDE18" s="875"/>
      <c r="IDF18" s="42"/>
      <c r="IDH18" s="28"/>
      <c r="IDI18" s="875"/>
      <c r="IDJ18" s="42"/>
      <c r="IDL18" s="28"/>
      <c r="IDM18" s="875"/>
      <c r="IDN18" s="42"/>
      <c r="IDP18" s="28"/>
      <c r="IDQ18" s="875"/>
      <c r="IDR18" s="42"/>
      <c r="IDT18" s="28"/>
      <c r="IDU18" s="875"/>
      <c r="IDV18" s="42"/>
      <c r="IDX18" s="28"/>
      <c r="IDY18" s="875"/>
      <c r="IDZ18" s="42"/>
      <c r="IEB18" s="28"/>
      <c r="IEC18" s="875"/>
      <c r="IED18" s="42"/>
      <c r="IEF18" s="28"/>
      <c r="IEG18" s="875"/>
      <c r="IEH18" s="42"/>
      <c r="IEJ18" s="28"/>
      <c r="IEK18" s="875"/>
      <c r="IEL18" s="42"/>
      <c r="IEN18" s="28"/>
      <c r="IEO18" s="875"/>
      <c r="IEP18" s="42"/>
      <c r="IER18" s="28"/>
      <c r="IES18" s="875"/>
      <c r="IET18" s="42"/>
      <c r="IEV18" s="28"/>
      <c r="IEW18" s="875"/>
      <c r="IEX18" s="42"/>
      <c r="IEZ18" s="28"/>
      <c r="IFA18" s="875"/>
      <c r="IFB18" s="42"/>
      <c r="IFD18" s="28"/>
      <c r="IFE18" s="875"/>
      <c r="IFF18" s="42"/>
      <c r="IFH18" s="28"/>
      <c r="IFI18" s="875"/>
      <c r="IFJ18" s="42"/>
      <c r="IFL18" s="28"/>
      <c r="IFM18" s="875"/>
      <c r="IFN18" s="42"/>
      <c r="IFP18" s="28"/>
      <c r="IFQ18" s="875"/>
      <c r="IFR18" s="42"/>
      <c r="IFT18" s="28"/>
      <c r="IFU18" s="875"/>
      <c r="IFV18" s="42"/>
      <c r="IFX18" s="28"/>
      <c r="IFY18" s="875"/>
      <c r="IFZ18" s="42"/>
      <c r="IGB18" s="28"/>
      <c r="IGC18" s="875"/>
      <c r="IGD18" s="42"/>
      <c r="IGF18" s="28"/>
      <c r="IGG18" s="875"/>
      <c r="IGH18" s="42"/>
      <c r="IGJ18" s="28"/>
      <c r="IGK18" s="875"/>
      <c r="IGL18" s="42"/>
      <c r="IGN18" s="28"/>
      <c r="IGO18" s="875"/>
      <c r="IGP18" s="42"/>
      <c r="IGR18" s="28"/>
      <c r="IGS18" s="875"/>
      <c r="IGT18" s="42"/>
      <c r="IGV18" s="28"/>
      <c r="IGW18" s="875"/>
      <c r="IGX18" s="42"/>
      <c r="IGZ18" s="28"/>
      <c r="IHA18" s="875"/>
      <c r="IHB18" s="42"/>
      <c r="IHD18" s="28"/>
      <c r="IHE18" s="875"/>
      <c r="IHF18" s="42"/>
      <c r="IHH18" s="28"/>
      <c r="IHI18" s="875"/>
      <c r="IHJ18" s="42"/>
      <c r="IHL18" s="28"/>
      <c r="IHM18" s="875"/>
      <c r="IHN18" s="42"/>
      <c r="IHP18" s="28"/>
      <c r="IHQ18" s="875"/>
      <c r="IHR18" s="42"/>
      <c r="IHT18" s="28"/>
      <c r="IHU18" s="875"/>
      <c r="IHV18" s="42"/>
      <c r="IHX18" s="28"/>
      <c r="IHY18" s="875"/>
      <c r="IHZ18" s="42"/>
      <c r="IIB18" s="28"/>
      <c r="IIC18" s="875"/>
      <c r="IID18" s="42"/>
      <c r="IIF18" s="28"/>
      <c r="IIG18" s="875"/>
      <c r="IIH18" s="42"/>
      <c r="IIJ18" s="28"/>
      <c r="IIK18" s="875"/>
      <c r="IIL18" s="42"/>
      <c r="IIN18" s="28"/>
      <c r="IIO18" s="875"/>
      <c r="IIP18" s="42"/>
      <c r="IIR18" s="28"/>
      <c r="IIS18" s="875"/>
      <c r="IIT18" s="42"/>
      <c r="IIV18" s="28"/>
      <c r="IIW18" s="875"/>
      <c r="IIX18" s="42"/>
      <c r="IIZ18" s="28"/>
      <c r="IJA18" s="875"/>
      <c r="IJB18" s="42"/>
      <c r="IJD18" s="28"/>
      <c r="IJE18" s="875"/>
      <c r="IJF18" s="42"/>
      <c r="IJH18" s="28"/>
      <c r="IJI18" s="875"/>
      <c r="IJJ18" s="42"/>
      <c r="IJL18" s="28"/>
      <c r="IJM18" s="875"/>
      <c r="IJN18" s="42"/>
      <c r="IJP18" s="28"/>
      <c r="IJQ18" s="875"/>
      <c r="IJR18" s="42"/>
      <c r="IJT18" s="28"/>
      <c r="IJU18" s="875"/>
      <c r="IJV18" s="42"/>
      <c r="IJX18" s="28"/>
      <c r="IJY18" s="875"/>
      <c r="IJZ18" s="42"/>
      <c r="IKB18" s="28"/>
      <c r="IKC18" s="875"/>
      <c r="IKD18" s="42"/>
      <c r="IKF18" s="28"/>
      <c r="IKG18" s="875"/>
      <c r="IKH18" s="42"/>
      <c r="IKJ18" s="28"/>
      <c r="IKK18" s="875"/>
      <c r="IKL18" s="42"/>
      <c r="IKN18" s="28"/>
      <c r="IKO18" s="875"/>
      <c r="IKP18" s="42"/>
      <c r="IKR18" s="28"/>
      <c r="IKS18" s="875"/>
      <c r="IKT18" s="42"/>
      <c r="IKV18" s="28"/>
      <c r="IKW18" s="875"/>
      <c r="IKX18" s="42"/>
      <c r="IKZ18" s="28"/>
      <c r="ILA18" s="875"/>
      <c r="ILB18" s="42"/>
      <c r="ILD18" s="28"/>
      <c r="ILE18" s="875"/>
      <c r="ILF18" s="42"/>
      <c r="ILH18" s="28"/>
      <c r="ILI18" s="875"/>
      <c r="ILJ18" s="42"/>
      <c r="ILL18" s="28"/>
      <c r="ILM18" s="875"/>
      <c r="ILN18" s="42"/>
      <c r="ILP18" s="28"/>
      <c r="ILQ18" s="875"/>
      <c r="ILR18" s="42"/>
      <c r="ILT18" s="28"/>
      <c r="ILU18" s="875"/>
      <c r="ILV18" s="42"/>
      <c r="ILX18" s="28"/>
      <c r="ILY18" s="875"/>
      <c r="ILZ18" s="42"/>
      <c r="IMB18" s="28"/>
      <c r="IMC18" s="875"/>
      <c r="IMD18" s="42"/>
      <c r="IMF18" s="28"/>
      <c r="IMG18" s="875"/>
      <c r="IMH18" s="42"/>
      <c r="IMJ18" s="28"/>
      <c r="IMK18" s="875"/>
      <c r="IML18" s="42"/>
      <c r="IMN18" s="28"/>
      <c r="IMO18" s="875"/>
      <c r="IMP18" s="42"/>
      <c r="IMR18" s="28"/>
      <c r="IMS18" s="875"/>
      <c r="IMT18" s="42"/>
      <c r="IMV18" s="28"/>
      <c r="IMW18" s="875"/>
      <c r="IMX18" s="42"/>
      <c r="IMZ18" s="28"/>
      <c r="INA18" s="875"/>
      <c r="INB18" s="42"/>
      <c r="IND18" s="28"/>
      <c r="INE18" s="875"/>
      <c r="INF18" s="42"/>
      <c r="INH18" s="28"/>
      <c r="INI18" s="875"/>
      <c r="INJ18" s="42"/>
      <c r="INL18" s="28"/>
      <c r="INM18" s="875"/>
      <c r="INN18" s="42"/>
      <c r="INP18" s="28"/>
      <c r="INQ18" s="875"/>
      <c r="INR18" s="42"/>
      <c r="INT18" s="28"/>
      <c r="INU18" s="875"/>
      <c r="INV18" s="42"/>
      <c r="INX18" s="28"/>
      <c r="INY18" s="875"/>
      <c r="INZ18" s="42"/>
      <c r="IOB18" s="28"/>
      <c r="IOC18" s="875"/>
      <c r="IOD18" s="42"/>
      <c r="IOF18" s="28"/>
      <c r="IOG18" s="875"/>
      <c r="IOH18" s="42"/>
      <c r="IOJ18" s="28"/>
      <c r="IOK18" s="875"/>
      <c r="IOL18" s="42"/>
      <c r="ION18" s="28"/>
      <c r="IOO18" s="875"/>
      <c r="IOP18" s="42"/>
      <c r="IOR18" s="28"/>
      <c r="IOS18" s="875"/>
      <c r="IOT18" s="42"/>
      <c r="IOV18" s="28"/>
      <c r="IOW18" s="875"/>
      <c r="IOX18" s="42"/>
      <c r="IOZ18" s="28"/>
      <c r="IPA18" s="875"/>
      <c r="IPB18" s="42"/>
      <c r="IPD18" s="28"/>
      <c r="IPE18" s="875"/>
      <c r="IPF18" s="42"/>
      <c r="IPH18" s="28"/>
      <c r="IPI18" s="875"/>
      <c r="IPJ18" s="42"/>
      <c r="IPL18" s="28"/>
      <c r="IPM18" s="875"/>
      <c r="IPN18" s="42"/>
      <c r="IPP18" s="28"/>
      <c r="IPQ18" s="875"/>
      <c r="IPR18" s="42"/>
      <c r="IPT18" s="28"/>
      <c r="IPU18" s="875"/>
      <c r="IPV18" s="42"/>
      <c r="IPX18" s="28"/>
      <c r="IPY18" s="875"/>
      <c r="IPZ18" s="42"/>
      <c r="IQB18" s="28"/>
      <c r="IQC18" s="875"/>
      <c r="IQD18" s="42"/>
      <c r="IQF18" s="28"/>
      <c r="IQG18" s="875"/>
      <c r="IQH18" s="42"/>
      <c r="IQJ18" s="28"/>
      <c r="IQK18" s="875"/>
      <c r="IQL18" s="42"/>
      <c r="IQN18" s="28"/>
      <c r="IQO18" s="875"/>
      <c r="IQP18" s="42"/>
      <c r="IQR18" s="28"/>
      <c r="IQS18" s="875"/>
      <c r="IQT18" s="42"/>
      <c r="IQV18" s="28"/>
      <c r="IQW18" s="875"/>
      <c r="IQX18" s="42"/>
      <c r="IQZ18" s="28"/>
      <c r="IRA18" s="875"/>
      <c r="IRB18" s="42"/>
      <c r="IRD18" s="28"/>
      <c r="IRE18" s="875"/>
      <c r="IRF18" s="42"/>
      <c r="IRH18" s="28"/>
      <c r="IRI18" s="875"/>
      <c r="IRJ18" s="42"/>
      <c r="IRL18" s="28"/>
      <c r="IRM18" s="875"/>
      <c r="IRN18" s="42"/>
      <c r="IRP18" s="28"/>
      <c r="IRQ18" s="875"/>
      <c r="IRR18" s="42"/>
      <c r="IRT18" s="28"/>
      <c r="IRU18" s="875"/>
      <c r="IRV18" s="42"/>
      <c r="IRX18" s="28"/>
      <c r="IRY18" s="875"/>
      <c r="IRZ18" s="42"/>
      <c r="ISB18" s="28"/>
      <c r="ISC18" s="875"/>
      <c r="ISD18" s="42"/>
      <c r="ISF18" s="28"/>
      <c r="ISG18" s="875"/>
      <c r="ISH18" s="42"/>
      <c r="ISJ18" s="28"/>
      <c r="ISK18" s="875"/>
      <c r="ISL18" s="42"/>
      <c r="ISN18" s="28"/>
      <c r="ISO18" s="875"/>
      <c r="ISP18" s="42"/>
      <c r="ISR18" s="28"/>
      <c r="ISS18" s="875"/>
      <c r="IST18" s="42"/>
      <c r="ISV18" s="28"/>
      <c r="ISW18" s="875"/>
      <c r="ISX18" s="42"/>
      <c r="ISZ18" s="28"/>
      <c r="ITA18" s="875"/>
      <c r="ITB18" s="42"/>
      <c r="ITD18" s="28"/>
      <c r="ITE18" s="875"/>
      <c r="ITF18" s="42"/>
      <c r="ITH18" s="28"/>
      <c r="ITI18" s="875"/>
      <c r="ITJ18" s="42"/>
      <c r="ITL18" s="28"/>
      <c r="ITM18" s="875"/>
      <c r="ITN18" s="42"/>
      <c r="ITP18" s="28"/>
      <c r="ITQ18" s="875"/>
      <c r="ITR18" s="42"/>
      <c r="ITT18" s="28"/>
      <c r="ITU18" s="875"/>
      <c r="ITV18" s="42"/>
      <c r="ITX18" s="28"/>
      <c r="ITY18" s="875"/>
      <c r="ITZ18" s="42"/>
      <c r="IUB18" s="28"/>
      <c r="IUC18" s="875"/>
      <c r="IUD18" s="42"/>
      <c r="IUF18" s="28"/>
      <c r="IUG18" s="875"/>
      <c r="IUH18" s="42"/>
      <c r="IUJ18" s="28"/>
      <c r="IUK18" s="875"/>
      <c r="IUL18" s="42"/>
      <c r="IUN18" s="28"/>
      <c r="IUO18" s="875"/>
      <c r="IUP18" s="42"/>
      <c r="IUR18" s="28"/>
      <c r="IUS18" s="875"/>
      <c r="IUT18" s="42"/>
      <c r="IUV18" s="28"/>
      <c r="IUW18" s="875"/>
      <c r="IUX18" s="42"/>
      <c r="IUZ18" s="28"/>
      <c r="IVA18" s="875"/>
      <c r="IVB18" s="42"/>
      <c r="IVD18" s="28"/>
      <c r="IVE18" s="875"/>
      <c r="IVF18" s="42"/>
      <c r="IVH18" s="28"/>
      <c r="IVI18" s="875"/>
      <c r="IVJ18" s="42"/>
      <c r="IVL18" s="28"/>
      <c r="IVM18" s="875"/>
      <c r="IVN18" s="42"/>
      <c r="IVP18" s="28"/>
      <c r="IVQ18" s="875"/>
      <c r="IVR18" s="42"/>
      <c r="IVT18" s="28"/>
      <c r="IVU18" s="875"/>
      <c r="IVV18" s="42"/>
      <c r="IVX18" s="28"/>
      <c r="IVY18" s="875"/>
      <c r="IVZ18" s="42"/>
      <c r="IWB18" s="28"/>
      <c r="IWC18" s="875"/>
      <c r="IWD18" s="42"/>
      <c r="IWF18" s="28"/>
      <c r="IWG18" s="875"/>
      <c r="IWH18" s="42"/>
      <c r="IWJ18" s="28"/>
      <c r="IWK18" s="875"/>
      <c r="IWL18" s="42"/>
      <c r="IWN18" s="28"/>
      <c r="IWO18" s="875"/>
      <c r="IWP18" s="42"/>
      <c r="IWR18" s="28"/>
      <c r="IWS18" s="875"/>
      <c r="IWT18" s="42"/>
      <c r="IWV18" s="28"/>
      <c r="IWW18" s="875"/>
      <c r="IWX18" s="42"/>
      <c r="IWZ18" s="28"/>
      <c r="IXA18" s="875"/>
      <c r="IXB18" s="42"/>
      <c r="IXD18" s="28"/>
      <c r="IXE18" s="875"/>
      <c r="IXF18" s="42"/>
      <c r="IXH18" s="28"/>
      <c r="IXI18" s="875"/>
      <c r="IXJ18" s="42"/>
      <c r="IXL18" s="28"/>
      <c r="IXM18" s="875"/>
      <c r="IXN18" s="42"/>
      <c r="IXP18" s="28"/>
      <c r="IXQ18" s="875"/>
      <c r="IXR18" s="42"/>
      <c r="IXT18" s="28"/>
      <c r="IXU18" s="875"/>
      <c r="IXV18" s="42"/>
      <c r="IXX18" s="28"/>
      <c r="IXY18" s="875"/>
      <c r="IXZ18" s="42"/>
      <c r="IYB18" s="28"/>
      <c r="IYC18" s="875"/>
      <c r="IYD18" s="42"/>
      <c r="IYF18" s="28"/>
      <c r="IYG18" s="875"/>
      <c r="IYH18" s="42"/>
      <c r="IYJ18" s="28"/>
      <c r="IYK18" s="875"/>
      <c r="IYL18" s="42"/>
      <c r="IYN18" s="28"/>
      <c r="IYO18" s="875"/>
      <c r="IYP18" s="42"/>
      <c r="IYR18" s="28"/>
      <c r="IYS18" s="875"/>
      <c r="IYT18" s="42"/>
      <c r="IYV18" s="28"/>
      <c r="IYW18" s="875"/>
      <c r="IYX18" s="42"/>
      <c r="IYZ18" s="28"/>
      <c r="IZA18" s="875"/>
      <c r="IZB18" s="42"/>
      <c r="IZD18" s="28"/>
      <c r="IZE18" s="875"/>
      <c r="IZF18" s="42"/>
      <c r="IZH18" s="28"/>
      <c r="IZI18" s="875"/>
      <c r="IZJ18" s="42"/>
      <c r="IZL18" s="28"/>
      <c r="IZM18" s="875"/>
      <c r="IZN18" s="42"/>
      <c r="IZP18" s="28"/>
      <c r="IZQ18" s="875"/>
      <c r="IZR18" s="42"/>
      <c r="IZT18" s="28"/>
      <c r="IZU18" s="875"/>
      <c r="IZV18" s="42"/>
      <c r="IZX18" s="28"/>
      <c r="IZY18" s="875"/>
      <c r="IZZ18" s="42"/>
      <c r="JAB18" s="28"/>
      <c r="JAC18" s="875"/>
      <c r="JAD18" s="42"/>
      <c r="JAF18" s="28"/>
      <c r="JAG18" s="875"/>
      <c r="JAH18" s="42"/>
      <c r="JAJ18" s="28"/>
      <c r="JAK18" s="875"/>
      <c r="JAL18" s="42"/>
      <c r="JAN18" s="28"/>
      <c r="JAO18" s="875"/>
      <c r="JAP18" s="42"/>
      <c r="JAR18" s="28"/>
      <c r="JAS18" s="875"/>
      <c r="JAT18" s="42"/>
      <c r="JAV18" s="28"/>
      <c r="JAW18" s="875"/>
      <c r="JAX18" s="42"/>
      <c r="JAZ18" s="28"/>
      <c r="JBA18" s="875"/>
      <c r="JBB18" s="42"/>
      <c r="JBD18" s="28"/>
      <c r="JBE18" s="875"/>
      <c r="JBF18" s="42"/>
      <c r="JBH18" s="28"/>
      <c r="JBI18" s="875"/>
      <c r="JBJ18" s="42"/>
      <c r="JBL18" s="28"/>
      <c r="JBM18" s="875"/>
      <c r="JBN18" s="42"/>
      <c r="JBP18" s="28"/>
      <c r="JBQ18" s="875"/>
      <c r="JBR18" s="42"/>
      <c r="JBT18" s="28"/>
      <c r="JBU18" s="875"/>
      <c r="JBV18" s="42"/>
      <c r="JBX18" s="28"/>
      <c r="JBY18" s="875"/>
      <c r="JBZ18" s="42"/>
      <c r="JCB18" s="28"/>
      <c r="JCC18" s="875"/>
      <c r="JCD18" s="42"/>
      <c r="JCF18" s="28"/>
      <c r="JCG18" s="875"/>
      <c r="JCH18" s="42"/>
      <c r="JCJ18" s="28"/>
      <c r="JCK18" s="875"/>
      <c r="JCL18" s="42"/>
      <c r="JCN18" s="28"/>
      <c r="JCO18" s="875"/>
      <c r="JCP18" s="42"/>
      <c r="JCR18" s="28"/>
      <c r="JCS18" s="875"/>
      <c r="JCT18" s="42"/>
      <c r="JCV18" s="28"/>
      <c r="JCW18" s="875"/>
      <c r="JCX18" s="42"/>
      <c r="JCZ18" s="28"/>
      <c r="JDA18" s="875"/>
      <c r="JDB18" s="42"/>
      <c r="JDD18" s="28"/>
      <c r="JDE18" s="875"/>
      <c r="JDF18" s="42"/>
      <c r="JDH18" s="28"/>
      <c r="JDI18" s="875"/>
      <c r="JDJ18" s="42"/>
      <c r="JDL18" s="28"/>
      <c r="JDM18" s="875"/>
      <c r="JDN18" s="42"/>
      <c r="JDP18" s="28"/>
      <c r="JDQ18" s="875"/>
      <c r="JDR18" s="42"/>
      <c r="JDT18" s="28"/>
      <c r="JDU18" s="875"/>
      <c r="JDV18" s="42"/>
      <c r="JDX18" s="28"/>
      <c r="JDY18" s="875"/>
      <c r="JDZ18" s="42"/>
      <c r="JEB18" s="28"/>
      <c r="JEC18" s="875"/>
      <c r="JED18" s="42"/>
      <c r="JEF18" s="28"/>
      <c r="JEG18" s="875"/>
      <c r="JEH18" s="42"/>
      <c r="JEJ18" s="28"/>
      <c r="JEK18" s="875"/>
      <c r="JEL18" s="42"/>
      <c r="JEN18" s="28"/>
      <c r="JEO18" s="875"/>
      <c r="JEP18" s="42"/>
      <c r="JER18" s="28"/>
      <c r="JES18" s="875"/>
      <c r="JET18" s="42"/>
      <c r="JEV18" s="28"/>
      <c r="JEW18" s="875"/>
      <c r="JEX18" s="42"/>
      <c r="JEZ18" s="28"/>
      <c r="JFA18" s="875"/>
      <c r="JFB18" s="42"/>
      <c r="JFD18" s="28"/>
      <c r="JFE18" s="875"/>
      <c r="JFF18" s="42"/>
      <c r="JFH18" s="28"/>
      <c r="JFI18" s="875"/>
      <c r="JFJ18" s="42"/>
      <c r="JFL18" s="28"/>
      <c r="JFM18" s="875"/>
      <c r="JFN18" s="42"/>
      <c r="JFP18" s="28"/>
      <c r="JFQ18" s="875"/>
      <c r="JFR18" s="42"/>
      <c r="JFT18" s="28"/>
      <c r="JFU18" s="875"/>
      <c r="JFV18" s="42"/>
      <c r="JFX18" s="28"/>
      <c r="JFY18" s="875"/>
      <c r="JFZ18" s="42"/>
      <c r="JGB18" s="28"/>
      <c r="JGC18" s="875"/>
      <c r="JGD18" s="42"/>
      <c r="JGF18" s="28"/>
      <c r="JGG18" s="875"/>
      <c r="JGH18" s="42"/>
      <c r="JGJ18" s="28"/>
      <c r="JGK18" s="875"/>
      <c r="JGL18" s="42"/>
      <c r="JGN18" s="28"/>
      <c r="JGO18" s="875"/>
      <c r="JGP18" s="42"/>
      <c r="JGR18" s="28"/>
      <c r="JGS18" s="875"/>
      <c r="JGT18" s="42"/>
      <c r="JGV18" s="28"/>
      <c r="JGW18" s="875"/>
      <c r="JGX18" s="42"/>
      <c r="JGZ18" s="28"/>
      <c r="JHA18" s="875"/>
      <c r="JHB18" s="42"/>
      <c r="JHD18" s="28"/>
      <c r="JHE18" s="875"/>
      <c r="JHF18" s="42"/>
      <c r="JHH18" s="28"/>
      <c r="JHI18" s="875"/>
      <c r="JHJ18" s="42"/>
      <c r="JHL18" s="28"/>
      <c r="JHM18" s="875"/>
      <c r="JHN18" s="42"/>
      <c r="JHP18" s="28"/>
      <c r="JHQ18" s="875"/>
      <c r="JHR18" s="42"/>
      <c r="JHT18" s="28"/>
      <c r="JHU18" s="875"/>
      <c r="JHV18" s="42"/>
      <c r="JHX18" s="28"/>
      <c r="JHY18" s="875"/>
      <c r="JHZ18" s="42"/>
      <c r="JIB18" s="28"/>
      <c r="JIC18" s="875"/>
      <c r="JID18" s="42"/>
      <c r="JIF18" s="28"/>
      <c r="JIG18" s="875"/>
      <c r="JIH18" s="42"/>
      <c r="JIJ18" s="28"/>
      <c r="JIK18" s="875"/>
      <c r="JIL18" s="42"/>
      <c r="JIN18" s="28"/>
      <c r="JIO18" s="875"/>
      <c r="JIP18" s="42"/>
      <c r="JIR18" s="28"/>
      <c r="JIS18" s="875"/>
      <c r="JIT18" s="42"/>
      <c r="JIV18" s="28"/>
      <c r="JIW18" s="875"/>
      <c r="JIX18" s="42"/>
      <c r="JIZ18" s="28"/>
      <c r="JJA18" s="875"/>
      <c r="JJB18" s="42"/>
      <c r="JJD18" s="28"/>
      <c r="JJE18" s="875"/>
      <c r="JJF18" s="42"/>
      <c r="JJH18" s="28"/>
      <c r="JJI18" s="875"/>
      <c r="JJJ18" s="42"/>
      <c r="JJL18" s="28"/>
      <c r="JJM18" s="875"/>
      <c r="JJN18" s="42"/>
      <c r="JJP18" s="28"/>
      <c r="JJQ18" s="875"/>
      <c r="JJR18" s="42"/>
      <c r="JJT18" s="28"/>
      <c r="JJU18" s="875"/>
      <c r="JJV18" s="42"/>
      <c r="JJX18" s="28"/>
      <c r="JJY18" s="875"/>
      <c r="JJZ18" s="42"/>
      <c r="JKB18" s="28"/>
      <c r="JKC18" s="875"/>
      <c r="JKD18" s="42"/>
      <c r="JKF18" s="28"/>
      <c r="JKG18" s="875"/>
      <c r="JKH18" s="42"/>
      <c r="JKJ18" s="28"/>
      <c r="JKK18" s="875"/>
      <c r="JKL18" s="42"/>
      <c r="JKN18" s="28"/>
      <c r="JKO18" s="875"/>
      <c r="JKP18" s="42"/>
      <c r="JKR18" s="28"/>
      <c r="JKS18" s="875"/>
      <c r="JKT18" s="42"/>
      <c r="JKV18" s="28"/>
      <c r="JKW18" s="875"/>
      <c r="JKX18" s="42"/>
      <c r="JKZ18" s="28"/>
      <c r="JLA18" s="875"/>
      <c r="JLB18" s="42"/>
      <c r="JLD18" s="28"/>
      <c r="JLE18" s="875"/>
      <c r="JLF18" s="42"/>
      <c r="JLH18" s="28"/>
      <c r="JLI18" s="875"/>
      <c r="JLJ18" s="42"/>
      <c r="JLL18" s="28"/>
      <c r="JLM18" s="875"/>
      <c r="JLN18" s="42"/>
      <c r="JLP18" s="28"/>
      <c r="JLQ18" s="875"/>
      <c r="JLR18" s="42"/>
      <c r="JLT18" s="28"/>
      <c r="JLU18" s="875"/>
      <c r="JLV18" s="42"/>
      <c r="JLX18" s="28"/>
      <c r="JLY18" s="875"/>
      <c r="JLZ18" s="42"/>
      <c r="JMB18" s="28"/>
      <c r="JMC18" s="875"/>
      <c r="JMD18" s="42"/>
      <c r="JMF18" s="28"/>
      <c r="JMG18" s="875"/>
      <c r="JMH18" s="42"/>
      <c r="JMJ18" s="28"/>
      <c r="JMK18" s="875"/>
      <c r="JML18" s="42"/>
      <c r="JMN18" s="28"/>
      <c r="JMO18" s="875"/>
      <c r="JMP18" s="42"/>
      <c r="JMR18" s="28"/>
      <c r="JMS18" s="875"/>
      <c r="JMT18" s="42"/>
      <c r="JMV18" s="28"/>
      <c r="JMW18" s="875"/>
      <c r="JMX18" s="42"/>
      <c r="JMZ18" s="28"/>
      <c r="JNA18" s="875"/>
      <c r="JNB18" s="42"/>
      <c r="JND18" s="28"/>
      <c r="JNE18" s="875"/>
      <c r="JNF18" s="42"/>
      <c r="JNH18" s="28"/>
      <c r="JNI18" s="875"/>
      <c r="JNJ18" s="42"/>
      <c r="JNL18" s="28"/>
      <c r="JNM18" s="875"/>
      <c r="JNN18" s="42"/>
      <c r="JNP18" s="28"/>
      <c r="JNQ18" s="875"/>
      <c r="JNR18" s="42"/>
      <c r="JNT18" s="28"/>
      <c r="JNU18" s="875"/>
      <c r="JNV18" s="42"/>
      <c r="JNX18" s="28"/>
      <c r="JNY18" s="875"/>
      <c r="JNZ18" s="42"/>
      <c r="JOB18" s="28"/>
      <c r="JOC18" s="875"/>
      <c r="JOD18" s="42"/>
      <c r="JOF18" s="28"/>
      <c r="JOG18" s="875"/>
      <c r="JOH18" s="42"/>
      <c r="JOJ18" s="28"/>
      <c r="JOK18" s="875"/>
      <c r="JOL18" s="42"/>
      <c r="JON18" s="28"/>
      <c r="JOO18" s="875"/>
      <c r="JOP18" s="42"/>
      <c r="JOR18" s="28"/>
      <c r="JOS18" s="875"/>
      <c r="JOT18" s="42"/>
      <c r="JOV18" s="28"/>
      <c r="JOW18" s="875"/>
      <c r="JOX18" s="42"/>
      <c r="JOZ18" s="28"/>
      <c r="JPA18" s="875"/>
      <c r="JPB18" s="42"/>
      <c r="JPD18" s="28"/>
      <c r="JPE18" s="875"/>
      <c r="JPF18" s="42"/>
      <c r="JPH18" s="28"/>
      <c r="JPI18" s="875"/>
      <c r="JPJ18" s="42"/>
      <c r="JPL18" s="28"/>
      <c r="JPM18" s="875"/>
      <c r="JPN18" s="42"/>
      <c r="JPP18" s="28"/>
      <c r="JPQ18" s="875"/>
      <c r="JPR18" s="42"/>
      <c r="JPT18" s="28"/>
      <c r="JPU18" s="875"/>
      <c r="JPV18" s="42"/>
      <c r="JPX18" s="28"/>
      <c r="JPY18" s="875"/>
      <c r="JPZ18" s="42"/>
      <c r="JQB18" s="28"/>
      <c r="JQC18" s="875"/>
      <c r="JQD18" s="42"/>
      <c r="JQF18" s="28"/>
      <c r="JQG18" s="875"/>
      <c r="JQH18" s="42"/>
      <c r="JQJ18" s="28"/>
      <c r="JQK18" s="875"/>
      <c r="JQL18" s="42"/>
      <c r="JQN18" s="28"/>
      <c r="JQO18" s="875"/>
      <c r="JQP18" s="42"/>
      <c r="JQR18" s="28"/>
      <c r="JQS18" s="875"/>
      <c r="JQT18" s="42"/>
      <c r="JQV18" s="28"/>
      <c r="JQW18" s="875"/>
      <c r="JQX18" s="42"/>
      <c r="JQZ18" s="28"/>
      <c r="JRA18" s="875"/>
      <c r="JRB18" s="42"/>
      <c r="JRD18" s="28"/>
      <c r="JRE18" s="875"/>
      <c r="JRF18" s="42"/>
      <c r="JRH18" s="28"/>
      <c r="JRI18" s="875"/>
      <c r="JRJ18" s="42"/>
      <c r="JRL18" s="28"/>
      <c r="JRM18" s="875"/>
      <c r="JRN18" s="42"/>
      <c r="JRP18" s="28"/>
      <c r="JRQ18" s="875"/>
      <c r="JRR18" s="42"/>
      <c r="JRT18" s="28"/>
      <c r="JRU18" s="875"/>
      <c r="JRV18" s="42"/>
      <c r="JRX18" s="28"/>
      <c r="JRY18" s="875"/>
      <c r="JRZ18" s="42"/>
      <c r="JSB18" s="28"/>
      <c r="JSC18" s="875"/>
      <c r="JSD18" s="42"/>
      <c r="JSF18" s="28"/>
      <c r="JSG18" s="875"/>
      <c r="JSH18" s="42"/>
      <c r="JSJ18" s="28"/>
      <c r="JSK18" s="875"/>
      <c r="JSL18" s="42"/>
      <c r="JSN18" s="28"/>
      <c r="JSO18" s="875"/>
      <c r="JSP18" s="42"/>
      <c r="JSR18" s="28"/>
      <c r="JSS18" s="875"/>
      <c r="JST18" s="42"/>
      <c r="JSV18" s="28"/>
      <c r="JSW18" s="875"/>
      <c r="JSX18" s="42"/>
      <c r="JSZ18" s="28"/>
      <c r="JTA18" s="875"/>
      <c r="JTB18" s="42"/>
      <c r="JTD18" s="28"/>
      <c r="JTE18" s="875"/>
      <c r="JTF18" s="42"/>
      <c r="JTH18" s="28"/>
      <c r="JTI18" s="875"/>
      <c r="JTJ18" s="42"/>
      <c r="JTL18" s="28"/>
      <c r="JTM18" s="875"/>
      <c r="JTN18" s="42"/>
      <c r="JTP18" s="28"/>
      <c r="JTQ18" s="875"/>
      <c r="JTR18" s="42"/>
      <c r="JTT18" s="28"/>
      <c r="JTU18" s="875"/>
      <c r="JTV18" s="42"/>
      <c r="JTX18" s="28"/>
      <c r="JTY18" s="875"/>
      <c r="JTZ18" s="42"/>
      <c r="JUB18" s="28"/>
      <c r="JUC18" s="875"/>
      <c r="JUD18" s="42"/>
      <c r="JUF18" s="28"/>
      <c r="JUG18" s="875"/>
      <c r="JUH18" s="42"/>
      <c r="JUJ18" s="28"/>
      <c r="JUK18" s="875"/>
      <c r="JUL18" s="42"/>
      <c r="JUN18" s="28"/>
      <c r="JUO18" s="875"/>
      <c r="JUP18" s="42"/>
      <c r="JUR18" s="28"/>
      <c r="JUS18" s="875"/>
      <c r="JUT18" s="42"/>
      <c r="JUV18" s="28"/>
      <c r="JUW18" s="875"/>
      <c r="JUX18" s="42"/>
      <c r="JUZ18" s="28"/>
      <c r="JVA18" s="875"/>
      <c r="JVB18" s="42"/>
      <c r="JVD18" s="28"/>
      <c r="JVE18" s="875"/>
      <c r="JVF18" s="42"/>
      <c r="JVH18" s="28"/>
      <c r="JVI18" s="875"/>
      <c r="JVJ18" s="42"/>
      <c r="JVL18" s="28"/>
      <c r="JVM18" s="875"/>
      <c r="JVN18" s="42"/>
      <c r="JVP18" s="28"/>
      <c r="JVQ18" s="875"/>
      <c r="JVR18" s="42"/>
      <c r="JVT18" s="28"/>
      <c r="JVU18" s="875"/>
      <c r="JVV18" s="42"/>
      <c r="JVX18" s="28"/>
      <c r="JVY18" s="875"/>
      <c r="JVZ18" s="42"/>
      <c r="JWB18" s="28"/>
      <c r="JWC18" s="875"/>
      <c r="JWD18" s="42"/>
      <c r="JWF18" s="28"/>
      <c r="JWG18" s="875"/>
      <c r="JWH18" s="42"/>
      <c r="JWJ18" s="28"/>
      <c r="JWK18" s="875"/>
      <c r="JWL18" s="42"/>
      <c r="JWN18" s="28"/>
      <c r="JWO18" s="875"/>
      <c r="JWP18" s="42"/>
      <c r="JWR18" s="28"/>
      <c r="JWS18" s="875"/>
      <c r="JWT18" s="42"/>
      <c r="JWV18" s="28"/>
      <c r="JWW18" s="875"/>
      <c r="JWX18" s="42"/>
      <c r="JWZ18" s="28"/>
      <c r="JXA18" s="875"/>
      <c r="JXB18" s="42"/>
      <c r="JXD18" s="28"/>
      <c r="JXE18" s="875"/>
      <c r="JXF18" s="42"/>
      <c r="JXH18" s="28"/>
      <c r="JXI18" s="875"/>
      <c r="JXJ18" s="42"/>
      <c r="JXL18" s="28"/>
      <c r="JXM18" s="875"/>
      <c r="JXN18" s="42"/>
      <c r="JXP18" s="28"/>
      <c r="JXQ18" s="875"/>
      <c r="JXR18" s="42"/>
      <c r="JXT18" s="28"/>
      <c r="JXU18" s="875"/>
      <c r="JXV18" s="42"/>
      <c r="JXX18" s="28"/>
      <c r="JXY18" s="875"/>
      <c r="JXZ18" s="42"/>
      <c r="JYB18" s="28"/>
      <c r="JYC18" s="875"/>
      <c r="JYD18" s="42"/>
      <c r="JYF18" s="28"/>
      <c r="JYG18" s="875"/>
      <c r="JYH18" s="42"/>
      <c r="JYJ18" s="28"/>
      <c r="JYK18" s="875"/>
      <c r="JYL18" s="42"/>
      <c r="JYN18" s="28"/>
      <c r="JYO18" s="875"/>
      <c r="JYP18" s="42"/>
      <c r="JYR18" s="28"/>
      <c r="JYS18" s="875"/>
      <c r="JYT18" s="42"/>
      <c r="JYV18" s="28"/>
      <c r="JYW18" s="875"/>
      <c r="JYX18" s="42"/>
      <c r="JYZ18" s="28"/>
      <c r="JZA18" s="875"/>
      <c r="JZB18" s="42"/>
      <c r="JZD18" s="28"/>
      <c r="JZE18" s="875"/>
      <c r="JZF18" s="42"/>
      <c r="JZH18" s="28"/>
      <c r="JZI18" s="875"/>
      <c r="JZJ18" s="42"/>
      <c r="JZL18" s="28"/>
      <c r="JZM18" s="875"/>
      <c r="JZN18" s="42"/>
      <c r="JZP18" s="28"/>
      <c r="JZQ18" s="875"/>
      <c r="JZR18" s="42"/>
      <c r="JZT18" s="28"/>
      <c r="JZU18" s="875"/>
      <c r="JZV18" s="42"/>
      <c r="JZX18" s="28"/>
      <c r="JZY18" s="875"/>
      <c r="JZZ18" s="42"/>
      <c r="KAB18" s="28"/>
      <c r="KAC18" s="875"/>
      <c r="KAD18" s="42"/>
      <c r="KAF18" s="28"/>
      <c r="KAG18" s="875"/>
      <c r="KAH18" s="42"/>
      <c r="KAJ18" s="28"/>
      <c r="KAK18" s="875"/>
      <c r="KAL18" s="42"/>
      <c r="KAN18" s="28"/>
      <c r="KAO18" s="875"/>
      <c r="KAP18" s="42"/>
      <c r="KAR18" s="28"/>
      <c r="KAS18" s="875"/>
      <c r="KAT18" s="42"/>
      <c r="KAV18" s="28"/>
      <c r="KAW18" s="875"/>
      <c r="KAX18" s="42"/>
      <c r="KAZ18" s="28"/>
      <c r="KBA18" s="875"/>
      <c r="KBB18" s="42"/>
      <c r="KBD18" s="28"/>
      <c r="KBE18" s="875"/>
      <c r="KBF18" s="42"/>
      <c r="KBH18" s="28"/>
      <c r="KBI18" s="875"/>
      <c r="KBJ18" s="42"/>
      <c r="KBL18" s="28"/>
      <c r="KBM18" s="875"/>
      <c r="KBN18" s="42"/>
      <c r="KBP18" s="28"/>
      <c r="KBQ18" s="875"/>
      <c r="KBR18" s="42"/>
      <c r="KBT18" s="28"/>
      <c r="KBU18" s="875"/>
      <c r="KBV18" s="42"/>
      <c r="KBX18" s="28"/>
      <c r="KBY18" s="875"/>
      <c r="KBZ18" s="42"/>
      <c r="KCB18" s="28"/>
      <c r="KCC18" s="875"/>
      <c r="KCD18" s="42"/>
      <c r="KCF18" s="28"/>
      <c r="KCG18" s="875"/>
      <c r="KCH18" s="42"/>
      <c r="KCJ18" s="28"/>
      <c r="KCK18" s="875"/>
      <c r="KCL18" s="42"/>
      <c r="KCN18" s="28"/>
      <c r="KCO18" s="875"/>
      <c r="KCP18" s="42"/>
      <c r="KCR18" s="28"/>
      <c r="KCS18" s="875"/>
      <c r="KCT18" s="42"/>
      <c r="KCV18" s="28"/>
      <c r="KCW18" s="875"/>
      <c r="KCX18" s="42"/>
      <c r="KCZ18" s="28"/>
      <c r="KDA18" s="875"/>
      <c r="KDB18" s="42"/>
      <c r="KDD18" s="28"/>
      <c r="KDE18" s="875"/>
      <c r="KDF18" s="42"/>
      <c r="KDH18" s="28"/>
      <c r="KDI18" s="875"/>
      <c r="KDJ18" s="42"/>
      <c r="KDL18" s="28"/>
      <c r="KDM18" s="875"/>
      <c r="KDN18" s="42"/>
      <c r="KDP18" s="28"/>
      <c r="KDQ18" s="875"/>
      <c r="KDR18" s="42"/>
      <c r="KDT18" s="28"/>
      <c r="KDU18" s="875"/>
      <c r="KDV18" s="42"/>
      <c r="KDX18" s="28"/>
      <c r="KDY18" s="875"/>
      <c r="KDZ18" s="42"/>
      <c r="KEB18" s="28"/>
      <c r="KEC18" s="875"/>
      <c r="KED18" s="42"/>
      <c r="KEF18" s="28"/>
      <c r="KEG18" s="875"/>
      <c r="KEH18" s="42"/>
      <c r="KEJ18" s="28"/>
      <c r="KEK18" s="875"/>
      <c r="KEL18" s="42"/>
      <c r="KEN18" s="28"/>
      <c r="KEO18" s="875"/>
      <c r="KEP18" s="42"/>
      <c r="KER18" s="28"/>
      <c r="KES18" s="875"/>
      <c r="KET18" s="42"/>
      <c r="KEV18" s="28"/>
      <c r="KEW18" s="875"/>
      <c r="KEX18" s="42"/>
      <c r="KEZ18" s="28"/>
      <c r="KFA18" s="875"/>
      <c r="KFB18" s="42"/>
      <c r="KFD18" s="28"/>
      <c r="KFE18" s="875"/>
      <c r="KFF18" s="42"/>
      <c r="KFH18" s="28"/>
      <c r="KFI18" s="875"/>
      <c r="KFJ18" s="42"/>
      <c r="KFL18" s="28"/>
      <c r="KFM18" s="875"/>
      <c r="KFN18" s="42"/>
      <c r="KFP18" s="28"/>
      <c r="KFQ18" s="875"/>
      <c r="KFR18" s="42"/>
      <c r="KFT18" s="28"/>
      <c r="KFU18" s="875"/>
      <c r="KFV18" s="42"/>
      <c r="KFX18" s="28"/>
      <c r="KFY18" s="875"/>
      <c r="KFZ18" s="42"/>
      <c r="KGB18" s="28"/>
      <c r="KGC18" s="875"/>
      <c r="KGD18" s="42"/>
      <c r="KGF18" s="28"/>
      <c r="KGG18" s="875"/>
      <c r="KGH18" s="42"/>
      <c r="KGJ18" s="28"/>
      <c r="KGK18" s="875"/>
      <c r="KGL18" s="42"/>
      <c r="KGN18" s="28"/>
      <c r="KGO18" s="875"/>
      <c r="KGP18" s="42"/>
      <c r="KGR18" s="28"/>
      <c r="KGS18" s="875"/>
      <c r="KGT18" s="42"/>
      <c r="KGV18" s="28"/>
      <c r="KGW18" s="875"/>
      <c r="KGX18" s="42"/>
      <c r="KGZ18" s="28"/>
      <c r="KHA18" s="875"/>
      <c r="KHB18" s="42"/>
      <c r="KHD18" s="28"/>
      <c r="KHE18" s="875"/>
      <c r="KHF18" s="42"/>
      <c r="KHH18" s="28"/>
      <c r="KHI18" s="875"/>
      <c r="KHJ18" s="42"/>
      <c r="KHL18" s="28"/>
      <c r="KHM18" s="875"/>
      <c r="KHN18" s="42"/>
      <c r="KHP18" s="28"/>
      <c r="KHQ18" s="875"/>
      <c r="KHR18" s="42"/>
      <c r="KHT18" s="28"/>
      <c r="KHU18" s="875"/>
      <c r="KHV18" s="42"/>
      <c r="KHX18" s="28"/>
      <c r="KHY18" s="875"/>
      <c r="KHZ18" s="42"/>
      <c r="KIB18" s="28"/>
      <c r="KIC18" s="875"/>
      <c r="KID18" s="42"/>
      <c r="KIF18" s="28"/>
      <c r="KIG18" s="875"/>
      <c r="KIH18" s="42"/>
      <c r="KIJ18" s="28"/>
      <c r="KIK18" s="875"/>
      <c r="KIL18" s="42"/>
      <c r="KIN18" s="28"/>
      <c r="KIO18" s="875"/>
      <c r="KIP18" s="42"/>
      <c r="KIR18" s="28"/>
      <c r="KIS18" s="875"/>
      <c r="KIT18" s="42"/>
      <c r="KIV18" s="28"/>
      <c r="KIW18" s="875"/>
      <c r="KIX18" s="42"/>
      <c r="KIZ18" s="28"/>
      <c r="KJA18" s="875"/>
      <c r="KJB18" s="42"/>
      <c r="KJD18" s="28"/>
      <c r="KJE18" s="875"/>
      <c r="KJF18" s="42"/>
      <c r="KJH18" s="28"/>
      <c r="KJI18" s="875"/>
      <c r="KJJ18" s="42"/>
      <c r="KJL18" s="28"/>
      <c r="KJM18" s="875"/>
      <c r="KJN18" s="42"/>
      <c r="KJP18" s="28"/>
      <c r="KJQ18" s="875"/>
      <c r="KJR18" s="42"/>
      <c r="KJT18" s="28"/>
      <c r="KJU18" s="875"/>
      <c r="KJV18" s="42"/>
      <c r="KJX18" s="28"/>
      <c r="KJY18" s="875"/>
      <c r="KJZ18" s="42"/>
      <c r="KKB18" s="28"/>
      <c r="KKC18" s="875"/>
      <c r="KKD18" s="42"/>
      <c r="KKF18" s="28"/>
      <c r="KKG18" s="875"/>
      <c r="KKH18" s="42"/>
      <c r="KKJ18" s="28"/>
      <c r="KKK18" s="875"/>
      <c r="KKL18" s="42"/>
      <c r="KKN18" s="28"/>
      <c r="KKO18" s="875"/>
      <c r="KKP18" s="42"/>
      <c r="KKR18" s="28"/>
      <c r="KKS18" s="875"/>
      <c r="KKT18" s="42"/>
      <c r="KKV18" s="28"/>
      <c r="KKW18" s="875"/>
      <c r="KKX18" s="42"/>
      <c r="KKZ18" s="28"/>
      <c r="KLA18" s="875"/>
      <c r="KLB18" s="42"/>
      <c r="KLD18" s="28"/>
      <c r="KLE18" s="875"/>
      <c r="KLF18" s="42"/>
      <c r="KLH18" s="28"/>
      <c r="KLI18" s="875"/>
      <c r="KLJ18" s="42"/>
      <c r="KLL18" s="28"/>
      <c r="KLM18" s="875"/>
      <c r="KLN18" s="42"/>
      <c r="KLP18" s="28"/>
      <c r="KLQ18" s="875"/>
      <c r="KLR18" s="42"/>
      <c r="KLT18" s="28"/>
      <c r="KLU18" s="875"/>
      <c r="KLV18" s="42"/>
      <c r="KLX18" s="28"/>
      <c r="KLY18" s="875"/>
      <c r="KLZ18" s="42"/>
      <c r="KMB18" s="28"/>
      <c r="KMC18" s="875"/>
      <c r="KMD18" s="42"/>
      <c r="KMF18" s="28"/>
      <c r="KMG18" s="875"/>
      <c r="KMH18" s="42"/>
      <c r="KMJ18" s="28"/>
      <c r="KMK18" s="875"/>
      <c r="KML18" s="42"/>
      <c r="KMN18" s="28"/>
      <c r="KMO18" s="875"/>
      <c r="KMP18" s="42"/>
      <c r="KMR18" s="28"/>
      <c r="KMS18" s="875"/>
      <c r="KMT18" s="42"/>
      <c r="KMV18" s="28"/>
      <c r="KMW18" s="875"/>
      <c r="KMX18" s="42"/>
      <c r="KMZ18" s="28"/>
      <c r="KNA18" s="875"/>
      <c r="KNB18" s="42"/>
      <c r="KND18" s="28"/>
      <c r="KNE18" s="875"/>
      <c r="KNF18" s="42"/>
      <c r="KNH18" s="28"/>
      <c r="KNI18" s="875"/>
      <c r="KNJ18" s="42"/>
      <c r="KNL18" s="28"/>
      <c r="KNM18" s="875"/>
      <c r="KNN18" s="42"/>
      <c r="KNP18" s="28"/>
      <c r="KNQ18" s="875"/>
      <c r="KNR18" s="42"/>
      <c r="KNT18" s="28"/>
      <c r="KNU18" s="875"/>
      <c r="KNV18" s="42"/>
      <c r="KNX18" s="28"/>
      <c r="KNY18" s="875"/>
      <c r="KNZ18" s="42"/>
      <c r="KOB18" s="28"/>
      <c r="KOC18" s="875"/>
      <c r="KOD18" s="42"/>
      <c r="KOF18" s="28"/>
      <c r="KOG18" s="875"/>
      <c r="KOH18" s="42"/>
      <c r="KOJ18" s="28"/>
      <c r="KOK18" s="875"/>
      <c r="KOL18" s="42"/>
      <c r="KON18" s="28"/>
      <c r="KOO18" s="875"/>
      <c r="KOP18" s="42"/>
      <c r="KOR18" s="28"/>
      <c r="KOS18" s="875"/>
      <c r="KOT18" s="42"/>
      <c r="KOV18" s="28"/>
      <c r="KOW18" s="875"/>
      <c r="KOX18" s="42"/>
      <c r="KOZ18" s="28"/>
      <c r="KPA18" s="875"/>
      <c r="KPB18" s="42"/>
      <c r="KPD18" s="28"/>
      <c r="KPE18" s="875"/>
      <c r="KPF18" s="42"/>
      <c r="KPH18" s="28"/>
      <c r="KPI18" s="875"/>
      <c r="KPJ18" s="42"/>
      <c r="KPL18" s="28"/>
      <c r="KPM18" s="875"/>
      <c r="KPN18" s="42"/>
      <c r="KPP18" s="28"/>
      <c r="KPQ18" s="875"/>
      <c r="KPR18" s="42"/>
      <c r="KPT18" s="28"/>
      <c r="KPU18" s="875"/>
      <c r="KPV18" s="42"/>
      <c r="KPX18" s="28"/>
      <c r="KPY18" s="875"/>
      <c r="KPZ18" s="42"/>
      <c r="KQB18" s="28"/>
      <c r="KQC18" s="875"/>
      <c r="KQD18" s="42"/>
      <c r="KQF18" s="28"/>
      <c r="KQG18" s="875"/>
      <c r="KQH18" s="42"/>
      <c r="KQJ18" s="28"/>
      <c r="KQK18" s="875"/>
      <c r="KQL18" s="42"/>
      <c r="KQN18" s="28"/>
      <c r="KQO18" s="875"/>
      <c r="KQP18" s="42"/>
      <c r="KQR18" s="28"/>
      <c r="KQS18" s="875"/>
      <c r="KQT18" s="42"/>
      <c r="KQV18" s="28"/>
      <c r="KQW18" s="875"/>
      <c r="KQX18" s="42"/>
      <c r="KQZ18" s="28"/>
      <c r="KRA18" s="875"/>
      <c r="KRB18" s="42"/>
      <c r="KRD18" s="28"/>
      <c r="KRE18" s="875"/>
      <c r="KRF18" s="42"/>
      <c r="KRH18" s="28"/>
      <c r="KRI18" s="875"/>
      <c r="KRJ18" s="42"/>
      <c r="KRL18" s="28"/>
      <c r="KRM18" s="875"/>
      <c r="KRN18" s="42"/>
      <c r="KRP18" s="28"/>
      <c r="KRQ18" s="875"/>
      <c r="KRR18" s="42"/>
      <c r="KRT18" s="28"/>
      <c r="KRU18" s="875"/>
      <c r="KRV18" s="42"/>
      <c r="KRX18" s="28"/>
      <c r="KRY18" s="875"/>
      <c r="KRZ18" s="42"/>
      <c r="KSB18" s="28"/>
      <c r="KSC18" s="875"/>
      <c r="KSD18" s="42"/>
      <c r="KSF18" s="28"/>
      <c r="KSG18" s="875"/>
      <c r="KSH18" s="42"/>
      <c r="KSJ18" s="28"/>
      <c r="KSK18" s="875"/>
      <c r="KSL18" s="42"/>
      <c r="KSN18" s="28"/>
      <c r="KSO18" s="875"/>
      <c r="KSP18" s="42"/>
      <c r="KSR18" s="28"/>
      <c r="KSS18" s="875"/>
      <c r="KST18" s="42"/>
      <c r="KSV18" s="28"/>
      <c r="KSW18" s="875"/>
      <c r="KSX18" s="42"/>
      <c r="KSZ18" s="28"/>
      <c r="KTA18" s="875"/>
      <c r="KTB18" s="42"/>
      <c r="KTD18" s="28"/>
      <c r="KTE18" s="875"/>
      <c r="KTF18" s="42"/>
      <c r="KTH18" s="28"/>
      <c r="KTI18" s="875"/>
      <c r="KTJ18" s="42"/>
      <c r="KTL18" s="28"/>
      <c r="KTM18" s="875"/>
      <c r="KTN18" s="42"/>
      <c r="KTP18" s="28"/>
      <c r="KTQ18" s="875"/>
      <c r="KTR18" s="42"/>
      <c r="KTT18" s="28"/>
      <c r="KTU18" s="875"/>
      <c r="KTV18" s="42"/>
      <c r="KTX18" s="28"/>
      <c r="KTY18" s="875"/>
      <c r="KTZ18" s="42"/>
      <c r="KUB18" s="28"/>
      <c r="KUC18" s="875"/>
      <c r="KUD18" s="42"/>
      <c r="KUF18" s="28"/>
      <c r="KUG18" s="875"/>
      <c r="KUH18" s="42"/>
      <c r="KUJ18" s="28"/>
      <c r="KUK18" s="875"/>
      <c r="KUL18" s="42"/>
      <c r="KUN18" s="28"/>
      <c r="KUO18" s="875"/>
      <c r="KUP18" s="42"/>
      <c r="KUR18" s="28"/>
      <c r="KUS18" s="875"/>
      <c r="KUT18" s="42"/>
      <c r="KUV18" s="28"/>
      <c r="KUW18" s="875"/>
      <c r="KUX18" s="42"/>
      <c r="KUZ18" s="28"/>
      <c r="KVA18" s="875"/>
      <c r="KVB18" s="42"/>
      <c r="KVD18" s="28"/>
      <c r="KVE18" s="875"/>
      <c r="KVF18" s="42"/>
      <c r="KVH18" s="28"/>
      <c r="KVI18" s="875"/>
      <c r="KVJ18" s="42"/>
      <c r="KVL18" s="28"/>
      <c r="KVM18" s="875"/>
      <c r="KVN18" s="42"/>
      <c r="KVP18" s="28"/>
      <c r="KVQ18" s="875"/>
      <c r="KVR18" s="42"/>
      <c r="KVT18" s="28"/>
      <c r="KVU18" s="875"/>
      <c r="KVV18" s="42"/>
      <c r="KVX18" s="28"/>
      <c r="KVY18" s="875"/>
      <c r="KVZ18" s="42"/>
      <c r="KWB18" s="28"/>
      <c r="KWC18" s="875"/>
      <c r="KWD18" s="42"/>
      <c r="KWF18" s="28"/>
      <c r="KWG18" s="875"/>
      <c r="KWH18" s="42"/>
      <c r="KWJ18" s="28"/>
      <c r="KWK18" s="875"/>
      <c r="KWL18" s="42"/>
      <c r="KWN18" s="28"/>
      <c r="KWO18" s="875"/>
      <c r="KWP18" s="42"/>
      <c r="KWR18" s="28"/>
      <c r="KWS18" s="875"/>
      <c r="KWT18" s="42"/>
      <c r="KWV18" s="28"/>
      <c r="KWW18" s="875"/>
      <c r="KWX18" s="42"/>
      <c r="KWZ18" s="28"/>
      <c r="KXA18" s="875"/>
      <c r="KXB18" s="42"/>
      <c r="KXD18" s="28"/>
      <c r="KXE18" s="875"/>
      <c r="KXF18" s="42"/>
      <c r="KXH18" s="28"/>
      <c r="KXI18" s="875"/>
      <c r="KXJ18" s="42"/>
      <c r="KXL18" s="28"/>
      <c r="KXM18" s="875"/>
      <c r="KXN18" s="42"/>
      <c r="KXP18" s="28"/>
      <c r="KXQ18" s="875"/>
      <c r="KXR18" s="42"/>
      <c r="KXT18" s="28"/>
      <c r="KXU18" s="875"/>
      <c r="KXV18" s="42"/>
      <c r="KXX18" s="28"/>
      <c r="KXY18" s="875"/>
      <c r="KXZ18" s="42"/>
      <c r="KYB18" s="28"/>
      <c r="KYC18" s="875"/>
      <c r="KYD18" s="42"/>
      <c r="KYF18" s="28"/>
      <c r="KYG18" s="875"/>
      <c r="KYH18" s="42"/>
      <c r="KYJ18" s="28"/>
      <c r="KYK18" s="875"/>
      <c r="KYL18" s="42"/>
      <c r="KYN18" s="28"/>
      <c r="KYO18" s="875"/>
      <c r="KYP18" s="42"/>
      <c r="KYR18" s="28"/>
      <c r="KYS18" s="875"/>
      <c r="KYT18" s="42"/>
      <c r="KYV18" s="28"/>
      <c r="KYW18" s="875"/>
      <c r="KYX18" s="42"/>
      <c r="KYZ18" s="28"/>
      <c r="KZA18" s="875"/>
      <c r="KZB18" s="42"/>
      <c r="KZD18" s="28"/>
      <c r="KZE18" s="875"/>
      <c r="KZF18" s="42"/>
      <c r="KZH18" s="28"/>
      <c r="KZI18" s="875"/>
      <c r="KZJ18" s="42"/>
      <c r="KZL18" s="28"/>
      <c r="KZM18" s="875"/>
      <c r="KZN18" s="42"/>
      <c r="KZP18" s="28"/>
      <c r="KZQ18" s="875"/>
      <c r="KZR18" s="42"/>
      <c r="KZT18" s="28"/>
      <c r="KZU18" s="875"/>
      <c r="KZV18" s="42"/>
      <c r="KZX18" s="28"/>
      <c r="KZY18" s="875"/>
      <c r="KZZ18" s="42"/>
      <c r="LAB18" s="28"/>
      <c r="LAC18" s="875"/>
      <c r="LAD18" s="42"/>
      <c r="LAF18" s="28"/>
      <c r="LAG18" s="875"/>
      <c r="LAH18" s="42"/>
      <c r="LAJ18" s="28"/>
      <c r="LAK18" s="875"/>
      <c r="LAL18" s="42"/>
      <c r="LAN18" s="28"/>
      <c r="LAO18" s="875"/>
      <c r="LAP18" s="42"/>
      <c r="LAR18" s="28"/>
      <c r="LAS18" s="875"/>
      <c r="LAT18" s="42"/>
      <c r="LAV18" s="28"/>
      <c r="LAW18" s="875"/>
      <c r="LAX18" s="42"/>
      <c r="LAZ18" s="28"/>
      <c r="LBA18" s="875"/>
      <c r="LBB18" s="42"/>
      <c r="LBD18" s="28"/>
      <c r="LBE18" s="875"/>
      <c r="LBF18" s="42"/>
      <c r="LBH18" s="28"/>
      <c r="LBI18" s="875"/>
      <c r="LBJ18" s="42"/>
      <c r="LBL18" s="28"/>
      <c r="LBM18" s="875"/>
      <c r="LBN18" s="42"/>
      <c r="LBP18" s="28"/>
      <c r="LBQ18" s="875"/>
      <c r="LBR18" s="42"/>
      <c r="LBT18" s="28"/>
      <c r="LBU18" s="875"/>
      <c r="LBV18" s="42"/>
      <c r="LBX18" s="28"/>
      <c r="LBY18" s="875"/>
      <c r="LBZ18" s="42"/>
      <c r="LCB18" s="28"/>
      <c r="LCC18" s="875"/>
      <c r="LCD18" s="42"/>
      <c r="LCF18" s="28"/>
      <c r="LCG18" s="875"/>
      <c r="LCH18" s="42"/>
      <c r="LCJ18" s="28"/>
      <c r="LCK18" s="875"/>
      <c r="LCL18" s="42"/>
      <c r="LCN18" s="28"/>
      <c r="LCO18" s="875"/>
      <c r="LCP18" s="42"/>
      <c r="LCR18" s="28"/>
      <c r="LCS18" s="875"/>
      <c r="LCT18" s="42"/>
      <c r="LCV18" s="28"/>
      <c r="LCW18" s="875"/>
      <c r="LCX18" s="42"/>
      <c r="LCZ18" s="28"/>
      <c r="LDA18" s="875"/>
      <c r="LDB18" s="42"/>
      <c r="LDD18" s="28"/>
      <c r="LDE18" s="875"/>
      <c r="LDF18" s="42"/>
      <c r="LDH18" s="28"/>
      <c r="LDI18" s="875"/>
      <c r="LDJ18" s="42"/>
      <c r="LDL18" s="28"/>
      <c r="LDM18" s="875"/>
      <c r="LDN18" s="42"/>
      <c r="LDP18" s="28"/>
      <c r="LDQ18" s="875"/>
      <c r="LDR18" s="42"/>
      <c r="LDT18" s="28"/>
      <c r="LDU18" s="875"/>
      <c r="LDV18" s="42"/>
      <c r="LDX18" s="28"/>
      <c r="LDY18" s="875"/>
      <c r="LDZ18" s="42"/>
      <c r="LEB18" s="28"/>
      <c r="LEC18" s="875"/>
      <c r="LED18" s="42"/>
      <c r="LEF18" s="28"/>
      <c r="LEG18" s="875"/>
      <c r="LEH18" s="42"/>
      <c r="LEJ18" s="28"/>
      <c r="LEK18" s="875"/>
      <c r="LEL18" s="42"/>
      <c r="LEN18" s="28"/>
      <c r="LEO18" s="875"/>
      <c r="LEP18" s="42"/>
      <c r="LER18" s="28"/>
      <c r="LES18" s="875"/>
      <c r="LET18" s="42"/>
      <c r="LEV18" s="28"/>
      <c r="LEW18" s="875"/>
      <c r="LEX18" s="42"/>
      <c r="LEZ18" s="28"/>
      <c r="LFA18" s="875"/>
      <c r="LFB18" s="42"/>
      <c r="LFD18" s="28"/>
      <c r="LFE18" s="875"/>
      <c r="LFF18" s="42"/>
      <c r="LFH18" s="28"/>
      <c r="LFI18" s="875"/>
      <c r="LFJ18" s="42"/>
      <c r="LFL18" s="28"/>
      <c r="LFM18" s="875"/>
      <c r="LFN18" s="42"/>
      <c r="LFP18" s="28"/>
      <c r="LFQ18" s="875"/>
      <c r="LFR18" s="42"/>
      <c r="LFT18" s="28"/>
      <c r="LFU18" s="875"/>
      <c r="LFV18" s="42"/>
      <c r="LFX18" s="28"/>
      <c r="LFY18" s="875"/>
      <c r="LFZ18" s="42"/>
      <c r="LGB18" s="28"/>
      <c r="LGC18" s="875"/>
      <c r="LGD18" s="42"/>
      <c r="LGF18" s="28"/>
      <c r="LGG18" s="875"/>
      <c r="LGH18" s="42"/>
      <c r="LGJ18" s="28"/>
      <c r="LGK18" s="875"/>
      <c r="LGL18" s="42"/>
      <c r="LGN18" s="28"/>
      <c r="LGO18" s="875"/>
      <c r="LGP18" s="42"/>
      <c r="LGR18" s="28"/>
      <c r="LGS18" s="875"/>
      <c r="LGT18" s="42"/>
      <c r="LGV18" s="28"/>
      <c r="LGW18" s="875"/>
      <c r="LGX18" s="42"/>
      <c r="LGZ18" s="28"/>
      <c r="LHA18" s="875"/>
      <c r="LHB18" s="42"/>
      <c r="LHD18" s="28"/>
      <c r="LHE18" s="875"/>
      <c r="LHF18" s="42"/>
      <c r="LHH18" s="28"/>
      <c r="LHI18" s="875"/>
      <c r="LHJ18" s="42"/>
      <c r="LHL18" s="28"/>
      <c r="LHM18" s="875"/>
      <c r="LHN18" s="42"/>
      <c r="LHP18" s="28"/>
      <c r="LHQ18" s="875"/>
      <c r="LHR18" s="42"/>
      <c r="LHT18" s="28"/>
      <c r="LHU18" s="875"/>
      <c r="LHV18" s="42"/>
      <c r="LHX18" s="28"/>
      <c r="LHY18" s="875"/>
      <c r="LHZ18" s="42"/>
      <c r="LIB18" s="28"/>
      <c r="LIC18" s="875"/>
      <c r="LID18" s="42"/>
      <c r="LIF18" s="28"/>
      <c r="LIG18" s="875"/>
      <c r="LIH18" s="42"/>
      <c r="LIJ18" s="28"/>
      <c r="LIK18" s="875"/>
      <c r="LIL18" s="42"/>
      <c r="LIN18" s="28"/>
      <c r="LIO18" s="875"/>
      <c r="LIP18" s="42"/>
      <c r="LIR18" s="28"/>
      <c r="LIS18" s="875"/>
      <c r="LIT18" s="42"/>
      <c r="LIV18" s="28"/>
      <c r="LIW18" s="875"/>
      <c r="LIX18" s="42"/>
      <c r="LIZ18" s="28"/>
      <c r="LJA18" s="875"/>
      <c r="LJB18" s="42"/>
      <c r="LJD18" s="28"/>
      <c r="LJE18" s="875"/>
      <c r="LJF18" s="42"/>
      <c r="LJH18" s="28"/>
      <c r="LJI18" s="875"/>
      <c r="LJJ18" s="42"/>
      <c r="LJL18" s="28"/>
      <c r="LJM18" s="875"/>
      <c r="LJN18" s="42"/>
      <c r="LJP18" s="28"/>
      <c r="LJQ18" s="875"/>
      <c r="LJR18" s="42"/>
      <c r="LJT18" s="28"/>
      <c r="LJU18" s="875"/>
      <c r="LJV18" s="42"/>
      <c r="LJX18" s="28"/>
      <c r="LJY18" s="875"/>
      <c r="LJZ18" s="42"/>
      <c r="LKB18" s="28"/>
      <c r="LKC18" s="875"/>
      <c r="LKD18" s="42"/>
      <c r="LKF18" s="28"/>
      <c r="LKG18" s="875"/>
      <c r="LKH18" s="42"/>
      <c r="LKJ18" s="28"/>
      <c r="LKK18" s="875"/>
      <c r="LKL18" s="42"/>
      <c r="LKN18" s="28"/>
      <c r="LKO18" s="875"/>
      <c r="LKP18" s="42"/>
      <c r="LKR18" s="28"/>
      <c r="LKS18" s="875"/>
      <c r="LKT18" s="42"/>
      <c r="LKV18" s="28"/>
      <c r="LKW18" s="875"/>
      <c r="LKX18" s="42"/>
      <c r="LKZ18" s="28"/>
      <c r="LLA18" s="875"/>
      <c r="LLB18" s="42"/>
      <c r="LLD18" s="28"/>
      <c r="LLE18" s="875"/>
      <c r="LLF18" s="42"/>
      <c r="LLH18" s="28"/>
      <c r="LLI18" s="875"/>
      <c r="LLJ18" s="42"/>
      <c r="LLL18" s="28"/>
      <c r="LLM18" s="875"/>
      <c r="LLN18" s="42"/>
      <c r="LLP18" s="28"/>
      <c r="LLQ18" s="875"/>
      <c r="LLR18" s="42"/>
      <c r="LLT18" s="28"/>
      <c r="LLU18" s="875"/>
      <c r="LLV18" s="42"/>
      <c r="LLX18" s="28"/>
      <c r="LLY18" s="875"/>
      <c r="LLZ18" s="42"/>
      <c r="LMB18" s="28"/>
      <c r="LMC18" s="875"/>
      <c r="LMD18" s="42"/>
      <c r="LMF18" s="28"/>
      <c r="LMG18" s="875"/>
      <c r="LMH18" s="42"/>
      <c r="LMJ18" s="28"/>
      <c r="LMK18" s="875"/>
      <c r="LML18" s="42"/>
      <c r="LMN18" s="28"/>
      <c r="LMO18" s="875"/>
      <c r="LMP18" s="42"/>
      <c r="LMR18" s="28"/>
      <c r="LMS18" s="875"/>
      <c r="LMT18" s="42"/>
      <c r="LMV18" s="28"/>
      <c r="LMW18" s="875"/>
      <c r="LMX18" s="42"/>
      <c r="LMZ18" s="28"/>
      <c r="LNA18" s="875"/>
      <c r="LNB18" s="42"/>
      <c r="LND18" s="28"/>
      <c r="LNE18" s="875"/>
      <c r="LNF18" s="42"/>
      <c r="LNH18" s="28"/>
      <c r="LNI18" s="875"/>
      <c r="LNJ18" s="42"/>
      <c r="LNL18" s="28"/>
      <c r="LNM18" s="875"/>
      <c r="LNN18" s="42"/>
      <c r="LNP18" s="28"/>
      <c r="LNQ18" s="875"/>
      <c r="LNR18" s="42"/>
      <c r="LNT18" s="28"/>
      <c r="LNU18" s="875"/>
      <c r="LNV18" s="42"/>
      <c r="LNX18" s="28"/>
      <c r="LNY18" s="875"/>
      <c r="LNZ18" s="42"/>
      <c r="LOB18" s="28"/>
      <c r="LOC18" s="875"/>
      <c r="LOD18" s="42"/>
      <c r="LOF18" s="28"/>
      <c r="LOG18" s="875"/>
      <c r="LOH18" s="42"/>
      <c r="LOJ18" s="28"/>
      <c r="LOK18" s="875"/>
      <c r="LOL18" s="42"/>
      <c r="LON18" s="28"/>
      <c r="LOO18" s="875"/>
      <c r="LOP18" s="42"/>
      <c r="LOR18" s="28"/>
      <c r="LOS18" s="875"/>
      <c r="LOT18" s="42"/>
      <c r="LOV18" s="28"/>
      <c r="LOW18" s="875"/>
      <c r="LOX18" s="42"/>
      <c r="LOZ18" s="28"/>
      <c r="LPA18" s="875"/>
      <c r="LPB18" s="42"/>
      <c r="LPD18" s="28"/>
      <c r="LPE18" s="875"/>
      <c r="LPF18" s="42"/>
      <c r="LPH18" s="28"/>
      <c r="LPI18" s="875"/>
      <c r="LPJ18" s="42"/>
      <c r="LPL18" s="28"/>
      <c r="LPM18" s="875"/>
      <c r="LPN18" s="42"/>
      <c r="LPP18" s="28"/>
      <c r="LPQ18" s="875"/>
      <c r="LPR18" s="42"/>
      <c r="LPT18" s="28"/>
      <c r="LPU18" s="875"/>
      <c r="LPV18" s="42"/>
      <c r="LPX18" s="28"/>
      <c r="LPY18" s="875"/>
      <c r="LPZ18" s="42"/>
      <c r="LQB18" s="28"/>
      <c r="LQC18" s="875"/>
      <c r="LQD18" s="42"/>
      <c r="LQF18" s="28"/>
      <c r="LQG18" s="875"/>
      <c r="LQH18" s="42"/>
      <c r="LQJ18" s="28"/>
      <c r="LQK18" s="875"/>
      <c r="LQL18" s="42"/>
      <c r="LQN18" s="28"/>
      <c r="LQO18" s="875"/>
      <c r="LQP18" s="42"/>
      <c r="LQR18" s="28"/>
      <c r="LQS18" s="875"/>
      <c r="LQT18" s="42"/>
      <c r="LQV18" s="28"/>
      <c r="LQW18" s="875"/>
      <c r="LQX18" s="42"/>
      <c r="LQZ18" s="28"/>
      <c r="LRA18" s="875"/>
      <c r="LRB18" s="42"/>
      <c r="LRD18" s="28"/>
      <c r="LRE18" s="875"/>
      <c r="LRF18" s="42"/>
      <c r="LRH18" s="28"/>
      <c r="LRI18" s="875"/>
      <c r="LRJ18" s="42"/>
      <c r="LRL18" s="28"/>
      <c r="LRM18" s="875"/>
      <c r="LRN18" s="42"/>
      <c r="LRP18" s="28"/>
      <c r="LRQ18" s="875"/>
      <c r="LRR18" s="42"/>
      <c r="LRT18" s="28"/>
      <c r="LRU18" s="875"/>
      <c r="LRV18" s="42"/>
      <c r="LRX18" s="28"/>
      <c r="LRY18" s="875"/>
      <c r="LRZ18" s="42"/>
      <c r="LSB18" s="28"/>
      <c r="LSC18" s="875"/>
      <c r="LSD18" s="42"/>
      <c r="LSF18" s="28"/>
      <c r="LSG18" s="875"/>
      <c r="LSH18" s="42"/>
      <c r="LSJ18" s="28"/>
      <c r="LSK18" s="875"/>
      <c r="LSL18" s="42"/>
      <c r="LSN18" s="28"/>
      <c r="LSO18" s="875"/>
      <c r="LSP18" s="42"/>
      <c r="LSR18" s="28"/>
      <c r="LSS18" s="875"/>
      <c r="LST18" s="42"/>
      <c r="LSV18" s="28"/>
      <c r="LSW18" s="875"/>
      <c r="LSX18" s="42"/>
      <c r="LSZ18" s="28"/>
      <c r="LTA18" s="875"/>
      <c r="LTB18" s="42"/>
      <c r="LTD18" s="28"/>
      <c r="LTE18" s="875"/>
      <c r="LTF18" s="42"/>
      <c r="LTH18" s="28"/>
      <c r="LTI18" s="875"/>
      <c r="LTJ18" s="42"/>
      <c r="LTL18" s="28"/>
      <c r="LTM18" s="875"/>
      <c r="LTN18" s="42"/>
      <c r="LTP18" s="28"/>
      <c r="LTQ18" s="875"/>
      <c r="LTR18" s="42"/>
      <c r="LTT18" s="28"/>
      <c r="LTU18" s="875"/>
      <c r="LTV18" s="42"/>
      <c r="LTX18" s="28"/>
      <c r="LTY18" s="875"/>
      <c r="LTZ18" s="42"/>
      <c r="LUB18" s="28"/>
      <c r="LUC18" s="875"/>
      <c r="LUD18" s="42"/>
      <c r="LUF18" s="28"/>
      <c r="LUG18" s="875"/>
      <c r="LUH18" s="42"/>
      <c r="LUJ18" s="28"/>
      <c r="LUK18" s="875"/>
      <c r="LUL18" s="42"/>
      <c r="LUN18" s="28"/>
      <c r="LUO18" s="875"/>
      <c r="LUP18" s="42"/>
      <c r="LUR18" s="28"/>
      <c r="LUS18" s="875"/>
      <c r="LUT18" s="42"/>
      <c r="LUV18" s="28"/>
      <c r="LUW18" s="875"/>
      <c r="LUX18" s="42"/>
      <c r="LUZ18" s="28"/>
      <c r="LVA18" s="875"/>
      <c r="LVB18" s="42"/>
      <c r="LVD18" s="28"/>
      <c r="LVE18" s="875"/>
      <c r="LVF18" s="42"/>
      <c r="LVH18" s="28"/>
      <c r="LVI18" s="875"/>
      <c r="LVJ18" s="42"/>
      <c r="LVL18" s="28"/>
      <c r="LVM18" s="875"/>
      <c r="LVN18" s="42"/>
      <c r="LVP18" s="28"/>
      <c r="LVQ18" s="875"/>
      <c r="LVR18" s="42"/>
      <c r="LVT18" s="28"/>
      <c r="LVU18" s="875"/>
      <c r="LVV18" s="42"/>
      <c r="LVX18" s="28"/>
      <c r="LVY18" s="875"/>
      <c r="LVZ18" s="42"/>
      <c r="LWB18" s="28"/>
      <c r="LWC18" s="875"/>
      <c r="LWD18" s="42"/>
      <c r="LWF18" s="28"/>
      <c r="LWG18" s="875"/>
      <c r="LWH18" s="42"/>
      <c r="LWJ18" s="28"/>
      <c r="LWK18" s="875"/>
      <c r="LWL18" s="42"/>
      <c r="LWN18" s="28"/>
      <c r="LWO18" s="875"/>
      <c r="LWP18" s="42"/>
      <c r="LWR18" s="28"/>
      <c r="LWS18" s="875"/>
      <c r="LWT18" s="42"/>
      <c r="LWV18" s="28"/>
      <c r="LWW18" s="875"/>
      <c r="LWX18" s="42"/>
      <c r="LWZ18" s="28"/>
      <c r="LXA18" s="875"/>
      <c r="LXB18" s="42"/>
      <c r="LXD18" s="28"/>
      <c r="LXE18" s="875"/>
      <c r="LXF18" s="42"/>
      <c r="LXH18" s="28"/>
      <c r="LXI18" s="875"/>
      <c r="LXJ18" s="42"/>
      <c r="LXL18" s="28"/>
      <c r="LXM18" s="875"/>
      <c r="LXN18" s="42"/>
      <c r="LXP18" s="28"/>
      <c r="LXQ18" s="875"/>
      <c r="LXR18" s="42"/>
      <c r="LXT18" s="28"/>
      <c r="LXU18" s="875"/>
      <c r="LXV18" s="42"/>
      <c r="LXX18" s="28"/>
      <c r="LXY18" s="875"/>
      <c r="LXZ18" s="42"/>
      <c r="LYB18" s="28"/>
      <c r="LYC18" s="875"/>
      <c r="LYD18" s="42"/>
      <c r="LYF18" s="28"/>
      <c r="LYG18" s="875"/>
      <c r="LYH18" s="42"/>
      <c r="LYJ18" s="28"/>
      <c r="LYK18" s="875"/>
      <c r="LYL18" s="42"/>
      <c r="LYN18" s="28"/>
      <c r="LYO18" s="875"/>
      <c r="LYP18" s="42"/>
      <c r="LYR18" s="28"/>
      <c r="LYS18" s="875"/>
      <c r="LYT18" s="42"/>
      <c r="LYV18" s="28"/>
      <c r="LYW18" s="875"/>
      <c r="LYX18" s="42"/>
      <c r="LYZ18" s="28"/>
      <c r="LZA18" s="875"/>
      <c r="LZB18" s="42"/>
      <c r="LZD18" s="28"/>
      <c r="LZE18" s="875"/>
      <c r="LZF18" s="42"/>
      <c r="LZH18" s="28"/>
      <c r="LZI18" s="875"/>
      <c r="LZJ18" s="42"/>
      <c r="LZL18" s="28"/>
      <c r="LZM18" s="875"/>
      <c r="LZN18" s="42"/>
      <c r="LZP18" s="28"/>
      <c r="LZQ18" s="875"/>
      <c r="LZR18" s="42"/>
      <c r="LZT18" s="28"/>
      <c r="LZU18" s="875"/>
      <c r="LZV18" s="42"/>
      <c r="LZX18" s="28"/>
      <c r="LZY18" s="875"/>
      <c r="LZZ18" s="42"/>
      <c r="MAB18" s="28"/>
      <c r="MAC18" s="875"/>
      <c r="MAD18" s="42"/>
      <c r="MAF18" s="28"/>
      <c r="MAG18" s="875"/>
      <c r="MAH18" s="42"/>
      <c r="MAJ18" s="28"/>
      <c r="MAK18" s="875"/>
      <c r="MAL18" s="42"/>
      <c r="MAN18" s="28"/>
      <c r="MAO18" s="875"/>
      <c r="MAP18" s="42"/>
      <c r="MAR18" s="28"/>
      <c r="MAS18" s="875"/>
      <c r="MAT18" s="42"/>
      <c r="MAV18" s="28"/>
      <c r="MAW18" s="875"/>
      <c r="MAX18" s="42"/>
      <c r="MAZ18" s="28"/>
      <c r="MBA18" s="875"/>
      <c r="MBB18" s="42"/>
      <c r="MBD18" s="28"/>
      <c r="MBE18" s="875"/>
      <c r="MBF18" s="42"/>
      <c r="MBH18" s="28"/>
      <c r="MBI18" s="875"/>
      <c r="MBJ18" s="42"/>
      <c r="MBL18" s="28"/>
      <c r="MBM18" s="875"/>
      <c r="MBN18" s="42"/>
      <c r="MBP18" s="28"/>
      <c r="MBQ18" s="875"/>
      <c r="MBR18" s="42"/>
      <c r="MBT18" s="28"/>
      <c r="MBU18" s="875"/>
      <c r="MBV18" s="42"/>
      <c r="MBX18" s="28"/>
      <c r="MBY18" s="875"/>
      <c r="MBZ18" s="42"/>
      <c r="MCB18" s="28"/>
      <c r="MCC18" s="875"/>
      <c r="MCD18" s="42"/>
      <c r="MCF18" s="28"/>
      <c r="MCG18" s="875"/>
      <c r="MCH18" s="42"/>
      <c r="MCJ18" s="28"/>
      <c r="MCK18" s="875"/>
      <c r="MCL18" s="42"/>
      <c r="MCN18" s="28"/>
      <c r="MCO18" s="875"/>
      <c r="MCP18" s="42"/>
      <c r="MCR18" s="28"/>
      <c r="MCS18" s="875"/>
      <c r="MCT18" s="42"/>
      <c r="MCV18" s="28"/>
      <c r="MCW18" s="875"/>
      <c r="MCX18" s="42"/>
      <c r="MCZ18" s="28"/>
      <c r="MDA18" s="875"/>
      <c r="MDB18" s="42"/>
      <c r="MDD18" s="28"/>
      <c r="MDE18" s="875"/>
      <c r="MDF18" s="42"/>
      <c r="MDH18" s="28"/>
      <c r="MDI18" s="875"/>
      <c r="MDJ18" s="42"/>
      <c r="MDL18" s="28"/>
      <c r="MDM18" s="875"/>
      <c r="MDN18" s="42"/>
      <c r="MDP18" s="28"/>
      <c r="MDQ18" s="875"/>
      <c r="MDR18" s="42"/>
      <c r="MDT18" s="28"/>
      <c r="MDU18" s="875"/>
      <c r="MDV18" s="42"/>
      <c r="MDX18" s="28"/>
      <c r="MDY18" s="875"/>
      <c r="MDZ18" s="42"/>
      <c r="MEB18" s="28"/>
      <c r="MEC18" s="875"/>
      <c r="MED18" s="42"/>
      <c r="MEF18" s="28"/>
      <c r="MEG18" s="875"/>
      <c r="MEH18" s="42"/>
      <c r="MEJ18" s="28"/>
      <c r="MEK18" s="875"/>
      <c r="MEL18" s="42"/>
      <c r="MEN18" s="28"/>
      <c r="MEO18" s="875"/>
      <c r="MEP18" s="42"/>
      <c r="MER18" s="28"/>
      <c r="MES18" s="875"/>
      <c r="MET18" s="42"/>
      <c r="MEV18" s="28"/>
      <c r="MEW18" s="875"/>
      <c r="MEX18" s="42"/>
      <c r="MEZ18" s="28"/>
      <c r="MFA18" s="875"/>
      <c r="MFB18" s="42"/>
      <c r="MFD18" s="28"/>
      <c r="MFE18" s="875"/>
      <c r="MFF18" s="42"/>
      <c r="MFH18" s="28"/>
      <c r="MFI18" s="875"/>
      <c r="MFJ18" s="42"/>
      <c r="MFL18" s="28"/>
      <c r="MFM18" s="875"/>
      <c r="MFN18" s="42"/>
      <c r="MFP18" s="28"/>
      <c r="MFQ18" s="875"/>
      <c r="MFR18" s="42"/>
      <c r="MFT18" s="28"/>
      <c r="MFU18" s="875"/>
      <c r="MFV18" s="42"/>
      <c r="MFX18" s="28"/>
      <c r="MFY18" s="875"/>
      <c r="MFZ18" s="42"/>
      <c r="MGB18" s="28"/>
      <c r="MGC18" s="875"/>
      <c r="MGD18" s="42"/>
      <c r="MGF18" s="28"/>
      <c r="MGG18" s="875"/>
      <c r="MGH18" s="42"/>
      <c r="MGJ18" s="28"/>
      <c r="MGK18" s="875"/>
      <c r="MGL18" s="42"/>
      <c r="MGN18" s="28"/>
      <c r="MGO18" s="875"/>
      <c r="MGP18" s="42"/>
      <c r="MGR18" s="28"/>
      <c r="MGS18" s="875"/>
      <c r="MGT18" s="42"/>
      <c r="MGV18" s="28"/>
      <c r="MGW18" s="875"/>
      <c r="MGX18" s="42"/>
      <c r="MGZ18" s="28"/>
      <c r="MHA18" s="875"/>
      <c r="MHB18" s="42"/>
      <c r="MHD18" s="28"/>
      <c r="MHE18" s="875"/>
      <c r="MHF18" s="42"/>
      <c r="MHH18" s="28"/>
      <c r="MHI18" s="875"/>
      <c r="MHJ18" s="42"/>
      <c r="MHL18" s="28"/>
      <c r="MHM18" s="875"/>
      <c r="MHN18" s="42"/>
      <c r="MHP18" s="28"/>
      <c r="MHQ18" s="875"/>
      <c r="MHR18" s="42"/>
      <c r="MHT18" s="28"/>
      <c r="MHU18" s="875"/>
      <c r="MHV18" s="42"/>
      <c r="MHX18" s="28"/>
      <c r="MHY18" s="875"/>
      <c r="MHZ18" s="42"/>
      <c r="MIB18" s="28"/>
      <c r="MIC18" s="875"/>
      <c r="MID18" s="42"/>
      <c r="MIF18" s="28"/>
      <c r="MIG18" s="875"/>
      <c r="MIH18" s="42"/>
      <c r="MIJ18" s="28"/>
      <c r="MIK18" s="875"/>
      <c r="MIL18" s="42"/>
      <c r="MIN18" s="28"/>
      <c r="MIO18" s="875"/>
      <c r="MIP18" s="42"/>
      <c r="MIR18" s="28"/>
      <c r="MIS18" s="875"/>
      <c r="MIT18" s="42"/>
      <c r="MIV18" s="28"/>
      <c r="MIW18" s="875"/>
      <c r="MIX18" s="42"/>
      <c r="MIZ18" s="28"/>
      <c r="MJA18" s="875"/>
      <c r="MJB18" s="42"/>
      <c r="MJD18" s="28"/>
      <c r="MJE18" s="875"/>
      <c r="MJF18" s="42"/>
      <c r="MJH18" s="28"/>
      <c r="MJI18" s="875"/>
      <c r="MJJ18" s="42"/>
      <c r="MJL18" s="28"/>
      <c r="MJM18" s="875"/>
      <c r="MJN18" s="42"/>
      <c r="MJP18" s="28"/>
      <c r="MJQ18" s="875"/>
      <c r="MJR18" s="42"/>
      <c r="MJT18" s="28"/>
      <c r="MJU18" s="875"/>
      <c r="MJV18" s="42"/>
      <c r="MJX18" s="28"/>
      <c r="MJY18" s="875"/>
      <c r="MJZ18" s="42"/>
      <c r="MKB18" s="28"/>
      <c r="MKC18" s="875"/>
      <c r="MKD18" s="42"/>
      <c r="MKF18" s="28"/>
      <c r="MKG18" s="875"/>
      <c r="MKH18" s="42"/>
      <c r="MKJ18" s="28"/>
      <c r="MKK18" s="875"/>
      <c r="MKL18" s="42"/>
      <c r="MKN18" s="28"/>
      <c r="MKO18" s="875"/>
      <c r="MKP18" s="42"/>
      <c r="MKR18" s="28"/>
      <c r="MKS18" s="875"/>
      <c r="MKT18" s="42"/>
      <c r="MKV18" s="28"/>
      <c r="MKW18" s="875"/>
      <c r="MKX18" s="42"/>
      <c r="MKZ18" s="28"/>
      <c r="MLA18" s="875"/>
      <c r="MLB18" s="42"/>
      <c r="MLD18" s="28"/>
      <c r="MLE18" s="875"/>
      <c r="MLF18" s="42"/>
      <c r="MLH18" s="28"/>
      <c r="MLI18" s="875"/>
      <c r="MLJ18" s="42"/>
      <c r="MLL18" s="28"/>
      <c r="MLM18" s="875"/>
      <c r="MLN18" s="42"/>
      <c r="MLP18" s="28"/>
      <c r="MLQ18" s="875"/>
      <c r="MLR18" s="42"/>
      <c r="MLT18" s="28"/>
      <c r="MLU18" s="875"/>
      <c r="MLV18" s="42"/>
      <c r="MLX18" s="28"/>
      <c r="MLY18" s="875"/>
      <c r="MLZ18" s="42"/>
      <c r="MMB18" s="28"/>
      <c r="MMC18" s="875"/>
      <c r="MMD18" s="42"/>
      <c r="MMF18" s="28"/>
      <c r="MMG18" s="875"/>
      <c r="MMH18" s="42"/>
      <c r="MMJ18" s="28"/>
      <c r="MMK18" s="875"/>
      <c r="MML18" s="42"/>
      <c r="MMN18" s="28"/>
      <c r="MMO18" s="875"/>
      <c r="MMP18" s="42"/>
      <c r="MMR18" s="28"/>
      <c r="MMS18" s="875"/>
      <c r="MMT18" s="42"/>
      <c r="MMV18" s="28"/>
      <c r="MMW18" s="875"/>
      <c r="MMX18" s="42"/>
      <c r="MMZ18" s="28"/>
      <c r="MNA18" s="875"/>
      <c r="MNB18" s="42"/>
      <c r="MND18" s="28"/>
      <c r="MNE18" s="875"/>
      <c r="MNF18" s="42"/>
      <c r="MNH18" s="28"/>
      <c r="MNI18" s="875"/>
      <c r="MNJ18" s="42"/>
      <c r="MNL18" s="28"/>
      <c r="MNM18" s="875"/>
      <c r="MNN18" s="42"/>
      <c r="MNP18" s="28"/>
      <c r="MNQ18" s="875"/>
      <c r="MNR18" s="42"/>
      <c r="MNT18" s="28"/>
      <c r="MNU18" s="875"/>
      <c r="MNV18" s="42"/>
      <c r="MNX18" s="28"/>
      <c r="MNY18" s="875"/>
      <c r="MNZ18" s="42"/>
      <c r="MOB18" s="28"/>
      <c r="MOC18" s="875"/>
      <c r="MOD18" s="42"/>
      <c r="MOF18" s="28"/>
      <c r="MOG18" s="875"/>
      <c r="MOH18" s="42"/>
      <c r="MOJ18" s="28"/>
      <c r="MOK18" s="875"/>
      <c r="MOL18" s="42"/>
      <c r="MON18" s="28"/>
      <c r="MOO18" s="875"/>
      <c r="MOP18" s="42"/>
      <c r="MOR18" s="28"/>
      <c r="MOS18" s="875"/>
      <c r="MOT18" s="42"/>
      <c r="MOV18" s="28"/>
      <c r="MOW18" s="875"/>
      <c r="MOX18" s="42"/>
      <c r="MOZ18" s="28"/>
      <c r="MPA18" s="875"/>
      <c r="MPB18" s="42"/>
      <c r="MPD18" s="28"/>
      <c r="MPE18" s="875"/>
      <c r="MPF18" s="42"/>
      <c r="MPH18" s="28"/>
      <c r="MPI18" s="875"/>
      <c r="MPJ18" s="42"/>
      <c r="MPL18" s="28"/>
      <c r="MPM18" s="875"/>
      <c r="MPN18" s="42"/>
      <c r="MPP18" s="28"/>
      <c r="MPQ18" s="875"/>
      <c r="MPR18" s="42"/>
      <c r="MPT18" s="28"/>
      <c r="MPU18" s="875"/>
      <c r="MPV18" s="42"/>
      <c r="MPX18" s="28"/>
      <c r="MPY18" s="875"/>
      <c r="MPZ18" s="42"/>
      <c r="MQB18" s="28"/>
      <c r="MQC18" s="875"/>
      <c r="MQD18" s="42"/>
      <c r="MQF18" s="28"/>
      <c r="MQG18" s="875"/>
      <c r="MQH18" s="42"/>
      <c r="MQJ18" s="28"/>
      <c r="MQK18" s="875"/>
      <c r="MQL18" s="42"/>
      <c r="MQN18" s="28"/>
      <c r="MQO18" s="875"/>
      <c r="MQP18" s="42"/>
      <c r="MQR18" s="28"/>
      <c r="MQS18" s="875"/>
      <c r="MQT18" s="42"/>
      <c r="MQV18" s="28"/>
      <c r="MQW18" s="875"/>
      <c r="MQX18" s="42"/>
      <c r="MQZ18" s="28"/>
      <c r="MRA18" s="875"/>
      <c r="MRB18" s="42"/>
      <c r="MRD18" s="28"/>
      <c r="MRE18" s="875"/>
      <c r="MRF18" s="42"/>
      <c r="MRH18" s="28"/>
      <c r="MRI18" s="875"/>
      <c r="MRJ18" s="42"/>
      <c r="MRL18" s="28"/>
      <c r="MRM18" s="875"/>
      <c r="MRN18" s="42"/>
      <c r="MRP18" s="28"/>
      <c r="MRQ18" s="875"/>
      <c r="MRR18" s="42"/>
      <c r="MRT18" s="28"/>
      <c r="MRU18" s="875"/>
      <c r="MRV18" s="42"/>
      <c r="MRX18" s="28"/>
      <c r="MRY18" s="875"/>
      <c r="MRZ18" s="42"/>
      <c r="MSB18" s="28"/>
      <c r="MSC18" s="875"/>
      <c r="MSD18" s="42"/>
      <c r="MSF18" s="28"/>
      <c r="MSG18" s="875"/>
      <c r="MSH18" s="42"/>
      <c r="MSJ18" s="28"/>
      <c r="MSK18" s="875"/>
      <c r="MSL18" s="42"/>
      <c r="MSN18" s="28"/>
      <c r="MSO18" s="875"/>
      <c r="MSP18" s="42"/>
      <c r="MSR18" s="28"/>
      <c r="MSS18" s="875"/>
      <c r="MST18" s="42"/>
      <c r="MSV18" s="28"/>
      <c r="MSW18" s="875"/>
      <c r="MSX18" s="42"/>
      <c r="MSZ18" s="28"/>
      <c r="MTA18" s="875"/>
      <c r="MTB18" s="42"/>
      <c r="MTD18" s="28"/>
      <c r="MTE18" s="875"/>
      <c r="MTF18" s="42"/>
      <c r="MTH18" s="28"/>
      <c r="MTI18" s="875"/>
      <c r="MTJ18" s="42"/>
      <c r="MTL18" s="28"/>
      <c r="MTM18" s="875"/>
      <c r="MTN18" s="42"/>
      <c r="MTP18" s="28"/>
      <c r="MTQ18" s="875"/>
      <c r="MTR18" s="42"/>
      <c r="MTT18" s="28"/>
      <c r="MTU18" s="875"/>
      <c r="MTV18" s="42"/>
      <c r="MTX18" s="28"/>
      <c r="MTY18" s="875"/>
      <c r="MTZ18" s="42"/>
      <c r="MUB18" s="28"/>
      <c r="MUC18" s="875"/>
      <c r="MUD18" s="42"/>
      <c r="MUF18" s="28"/>
      <c r="MUG18" s="875"/>
      <c r="MUH18" s="42"/>
      <c r="MUJ18" s="28"/>
      <c r="MUK18" s="875"/>
      <c r="MUL18" s="42"/>
      <c r="MUN18" s="28"/>
      <c r="MUO18" s="875"/>
      <c r="MUP18" s="42"/>
      <c r="MUR18" s="28"/>
      <c r="MUS18" s="875"/>
      <c r="MUT18" s="42"/>
      <c r="MUV18" s="28"/>
      <c r="MUW18" s="875"/>
      <c r="MUX18" s="42"/>
      <c r="MUZ18" s="28"/>
      <c r="MVA18" s="875"/>
      <c r="MVB18" s="42"/>
      <c r="MVD18" s="28"/>
      <c r="MVE18" s="875"/>
      <c r="MVF18" s="42"/>
      <c r="MVH18" s="28"/>
      <c r="MVI18" s="875"/>
      <c r="MVJ18" s="42"/>
      <c r="MVL18" s="28"/>
      <c r="MVM18" s="875"/>
      <c r="MVN18" s="42"/>
      <c r="MVP18" s="28"/>
      <c r="MVQ18" s="875"/>
      <c r="MVR18" s="42"/>
      <c r="MVT18" s="28"/>
      <c r="MVU18" s="875"/>
      <c r="MVV18" s="42"/>
      <c r="MVX18" s="28"/>
      <c r="MVY18" s="875"/>
      <c r="MVZ18" s="42"/>
      <c r="MWB18" s="28"/>
      <c r="MWC18" s="875"/>
      <c r="MWD18" s="42"/>
      <c r="MWF18" s="28"/>
      <c r="MWG18" s="875"/>
      <c r="MWH18" s="42"/>
      <c r="MWJ18" s="28"/>
      <c r="MWK18" s="875"/>
      <c r="MWL18" s="42"/>
      <c r="MWN18" s="28"/>
      <c r="MWO18" s="875"/>
      <c r="MWP18" s="42"/>
      <c r="MWR18" s="28"/>
      <c r="MWS18" s="875"/>
      <c r="MWT18" s="42"/>
      <c r="MWV18" s="28"/>
      <c r="MWW18" s="875"/>
      <c r="MWX18" s="42"/>
      <c r="MWZ18" s="28"/>
      <c r="MXA18" s="875"/>
      <c r="MXB18" s="42"/>
      <c r="MXD18" s="28"/>
      <c r="MXE18" s="875"/>
      <c r="MXF18" s="42"/>
      <c r="MXH18" s="28"/>
      <c r="MXI18" s="875"/>
      <c r="MXJ18" s="42"/>
      <c r="MXL18" s="28"/>
      <c r="MXM18" s="875"/>
      <c r="MXN18" s="42"/>
      <c r="MXP18" s="28"/>
      <c r="MXQ18" s="875"/>
      <c r="MXR18" s="42"/>
      <c r="MXT18" s="28"/>
      <c r="MXU18" s="875"/>
      <c r="MXV18" s="42"/>
      <c r="MXX18" s="28"/>
      <c r="MXY18" s="875"/>
      <c r="MXZ18" s="42"/>
      <c r="MYB18" s="28"/>
      <c r="MYC18" s="875"/>
      <c r="MYD18" s="42"/>
      <c r="MYF18" s="28"/>
      <c r="MYG18" s="875"/>
      <c r="MYH18" s="42"/>
      <c r="MYJ18" s="28"/>
      <c r="MYK18" s="875"/>
      <c r="MYL18" s="42"/>
      <c r="MYN18" s="28"/>
      <c r="MYO18" s="875"/>
      <c r="MYP18" s="42"/>
      <c r="MYR18" s="28"/>
      <c r="MYS18" s="875"/>
      <c r="MYT18" s="42"/>
      <c r="MYV18" s="28"/>
      <c r="MYW18" s="875"/>
      <c r="MYX18" s="42"/>
      <c r="MYZ18" s="28"/>
      <c r="MZA18" s="875"/>
      <c r="MZB18" s="42"/>
      <c r="MZD18" s="28"/>
      <c r="MZE18" s="875"/>
      <c r="MZF18" s="42"/>
      <c r="MZH18" s="28"/>
      <c r="MZI18" s="875"/>
      <c r="MZJ18" s="42"/>
      <c r="MZL18" s="28"/>
      <c r="MZM18" s="875"/>
      <c r="MZN18" s="42"/>
      <c r="MZP18" s="28"/>
      <c r="MZQ18" s="875"/>
      <c r="MZR18" s="42"/>
      <c r="MZT18" s="28"/>
      <c r="MZU18" s="875"/>
      <c r="MZV18" s="42"/>
      <c r="MZX18" s="28"/>
      <c r="MZY18" s="875"/>
      <c r="MZZ18" s="42"/>
      <c r="NAB18" s="28"/>
      <c r="NAC18" s="875"/>
      <c r="NAD18" s="42"/>
      <c r="NAF18" s="28"/>
      <c r="NAG18" s="875"/>
      <c r="NAH18" s="42"/>
      <c r="NAJ18" s="28"/>
      <c r="NAK18" s="875"/>
      <c r="NAL18" s="42"/>
      <c r="NAN18" s="28"/>
      <c r="NAO18" s="875"/>
      <c r="NAP18" s="42"/>
      <c r="NAR18" s="28"/>
      <c r="NAS18" s="875"/>
      <c r="NAT18" s="42"/>
      <c r="NAV18" s="28"/>
      <c r="NAW18" s="875"/>
      <c r="NAX18" s="42"/>
      <c r="NAZ18" s="28"/>
      <c r="NBA18" s="875"/>
      <c r="NBB18" s="42"/>
      <c r="NBD18" s="28"/>
      <c r="NBE18" s="875"/>
      <c r="NBF18" s="42"/>
      <c r="NBH18" s="28"/>
      <c r="NBI18" s="875"/>
      <c r="NBJ18" s="42"/>
      <c r="NBL18" s="28"/>
      <c r="NBM18" s="875"/>
      <c r="NBN18" s="42"/>
      <c r="NBP18" s="28"/>
      <c r="NBQ18" s="875"/>
      <c r="NBR18" s="42"/>
      <c r="NBT18" s="28"/>
      <c r="NBU18" s="875"/>
      <c r="NBV18" s="42"/>
      <c r="NBX18" s="28"/>
      <c r="NBY18" s="875"/>
      <c r="NBZ18" s="42"/>
      <c r="NCB18" s="28"/>
      <c r="NCC18" s="875"/>
      <c r="NCD18" s="42"/>
      <c r="NCF18" s="28"/>
      <c r="NCG18" s="875"/>
      <c r="NCH18" s="42"/>
      <c r="NCJ18" s="28"/>
      <c r="NCK18" s="875"/>
      <c r="NCL18" s="42"/>
      <c r="NCN18" s="28"/>
      <c r="NCO18" s="875"/>
      <c r="NCP18" s="42"/>
      <c r="NCR18" s="28"/>
      <c r="NCS18" s="875"/>
      <c r="NCT18" s="42"/>
      <c r="NCV18" s="28"/>
      <c r="NCW18" s="875"/>
      <c r="NCX18" s="42"/>
      <c r="NCZ18" s="28"/>
      <c r="NDA18" s="875"/>
      <c r="NDB18" s="42"/>
      <c r="NDD18" s="28"/>
      <c r="NDE18" s="875"/>
      <c r="NDF18" s="42"/>
      <c r="NDH18" s="28"/>
      <c r="NDI18" s="875"/>
      <c r="NDJ18" s="42"/>
      <c r="NDL18" s="28"/>
      <c r="NDM18" s="875"/>
      <c r="NDN18" s="42"/>
      <c r="NDP18" s="28"/>
      <c r="NDQ18" s="875"/>
      <c r="NDR18" s="42"/>
      <c r="NDT18" s="28"/>
      <c r="NDU18" s="875"/>
      <c r="NDV18" s="42"/>
      <c r="NDX18" s="28"/>
      <c r="NDY18" s="875"/>
      <c r="NDZ18" s="42"/>
      <c r="NEB18" s="28"/>
      <c r="NEC18" s="875"/>
      <c r="NED18" s="42"/>
      <c r="NEF18" s="28"/>
      <c r="NEG18" s="875"/>
      <c r="NEH18" s="42"/>
      <c r="NEJ18" s="28"/>
      <c r="NEK18" s="875"/>
      <c r="NEL18" s="42"/>
      <c r="NEN18" s="28"/>
      <c r="NEO18" s="875"/>
      <c r="NEP18" s="42"/>
      <c r="NER18" s="28"/>
      <c r="NES18" s="875"/>
      <c r="NET18" s="42"/>
      <c r="NEV18" s="28"/>
      <c r="NEW18" s="875"/>
      <c r="NEX18" s="42"/>
      <c r="NEZ18" s="28"/>
      <c r="NFA18" s="875"/>
      <c r="NFB18" s="42"/>
      <c r="NFD18" s="28"/>
      <c r="NFE18" s="875"/>
      <c r="NFF18" s="42"/>
      <c r="NFH18" s="28"/>
      <c r="NFI18" s="875"/>
      <c r="NFJ18" s="42"/>
      <c r="NFL18" s="28"/>
      <c r="NFM18" s="875"/>
      <c r="NFN18" s="42"/>
      <c r="NFP18" s="28"/>
      <c r="NFQ18" s="875"/>
      <c r="NFR18" s="42"/>
      <c r="NFT18" s="28"/>
      <c r="NFU18" s="875"/>
      <c r="NFV18" s="42"/>
      <c r="NFX18" s="28"/>
      <c r="NFY18" s="875"/>
      <c r="NFZ18" s="42"/>
      <c r="NGB18" s="28"/>
      <c r="NGC18" s="875"/>
      <c r="NGD18" s="42"/>
      <c r="NGF18" s="28"/>
      <c r="NGG18" s="875"/>
      <c r="NGH18" s="42"/>
      <c r="NGJ18" s="28"/>
      <c r="NGK18" s="875"/>
      <c r="NGL18" s="42"/>
      <c r="NGN18" s="28"/>
      <c r="NGO18" s="875"/>
      <c r="NGP18" s="42"/>
      <c r="NGR18" s="28"/>
      <c r="NGS18" s="875"/>
      <c r="NGT18" s="42"/>
      <c r="NGV18" s="28"/>
      <c r="NGW18" s="875"/>
      <c r="NGX18" s="42"/>
      <c r="NGZ18" s="28"/>
      <c r="NHA18" s="875"/>
      <c r="NHB18" s="42"/>
      <c r="NHD18" s="28"/>
      <c r="NHE18" s="875"/>
      <c r="NHF18" s="42"/>
      <c r="NHH18" s="28"/>
      <c r="NHI18" s="875"/>
      <c r="NHJ18" s="42"/>
      <c r="NHL18" s="28"/>
      <c r="NHM18" s="875"/>
      <c r="NHN18" s="42"/>
      <c r="NHP18" s="28"/>
      <c r="NHQ18" s="875"/>
      <c r="NHR18" s="42"/>
      <c r="NHT18" s="28"/>
      <c r="NHU18" s="875"/>
      <c r="NHV18" s="42"/>
      <c r="NHX18" s="28"/>
      <c r="NHY18" s="875"/>
      <c r="NHZ18" s="42"/>
      <c r="NIB18" s="28"/>
      <c r="NIC18" s="875"/>
      <c r="NID18" s="42"/>
      <c r="NIF18" s="28"/>
      <c r="NIG18" s="875"/>
      <c r="NIH18" s="42"/>
      <c r="NIJ18" s="28"/>
      <c r="NIK18" s="875"/>
      <c r="NIL18" s="42"/>
      <c r="NIN18" s="28"/>
      <c r="NIO18" s="875"/>
      <c r="NIP18" s="42"/>
      <c r="NIR18" s="28"/>
      <c r="NIS18" s="875"/>
      <c r="NIT18" s="42"/>
      <c r="NIV18" s="28"/>
      <c r="NIW18" s="875"/>
      <c r="NIX18" s="42"/>
      <c r="NIZ18" s="28"/>
      <c r="NJA18" s="875"/>
      <c r="NJB18" s="42"/>
      <c r="NJD18" s="28"/>
      <c r="NJE18" s="875"/>
      <c r="NJF18" s="42"/>
      <c r="NJH18" s="28"/>
      <c r="NJI18" s="875"/>
      <c r="NJJ18" s="42"/>
      <c r="NJL18" s="28"/>
      <c r="NJM18" s="875"/>
      <c r="NJN18" s="42"/>
      <c r="NJP18" s="28"/>
      <c r="NJQ18" s="875"/>
      <c r="NJR18" s="42"/>
      <c r="NJT18" s="28"/>
      <c r="NJU18" s="875"/>
      <c r="NJV18" s="42"/>
      <c r="NJX18" s="28"/>
      <c r="NJY18" s="875"/>
      <c r="NJZ18" s="42"/>
      <c r="NKB18" s="28"/>
      <c r="NKC18" s="875"/>
      <c r="NKD18" s="42"/>
      <c r="NKF18" s="28"/>
      <c r="NKG18" s="875"/>
      <c r="NKH18" s="42"/>
      <c r="NKJ18" s="28"/>
      <c r="NKK18" s="875"/>
      <c r="NKL18" s="42"/>
      <c r="NKN18" s="28"/>
      <c r="NKO18" s="875"/>
      <c r="NKP18" s="42"/>
      <c r="NKR18" s="28"/>
      <c r="NKS18" s="875"/>
      <c r="NKT18" s="42"/>
      <c r="NKV18" s="28"/>
      <c r="NKW18" s="875"/>
      <c r="NKX18" s="42"/>
      <c r="NKZ18" s="28"/>
      <c r="NLA18" s="875"/>
      <c r="NLB18" s="42"/>
      <c r="NLD18" s="28"/>
      <c r="NLE18" s="875"/>
      <c r="NLF18" s="42"/>
      <c r="NLH18" s="28"/>
      <c r="NLI18" s="875"/>
      <c r="NLJ18" s="42"/>
      <c r="NLL18" s="28"/>
      <c r="NLM18" s="875"/>
      <c r="NLN18" s="42"/>
      <c r="NLP18" s="28"/>
      <c r="NLQ18" s="875"/>
      <c r="NLR18" s="42"/>
      <c r="NLT18" s="28"/>
      <c r="NLU18" s="875"/>
      <c r="NLV18" s="42"/>
      <c r="NLX18" s="28"/>
      <c r="NLY18" s="875"/>
      <c r="NLZ18" s="42"/>
      <c r="NMB18" s="28"/>
      <c r="NMC18" s="875"/>
      <c r="NMD18" s="42"/>
      <c r="NMF18" s="28"/>
      <c r="NMG18" s="875"/>
      <c r="NMH18" s="42"/>
      <c r="NMJ18" s="28"/>
      <c r="NMK18" s="875"/>
      <c r="NML18" s="42"/>
      <c r="NMN18" s="28"/>
      <c r="NMO18" s="875"/>
      <c r="NMP18" s="42"/>
      <c r="NMR18" s="28"/>
      <c r="NMS18" s="875"/>
      <c r="NMT18" s="42"/>
      <c r="NMV18" s="28"/>
      <c r="NMW18" s="875"/>
      <c r="NMX18" s="42"/>
      <c r="NMZ18" s="28"/>
      <c r="NNA18" s="875"/>
      <c r="NNB18" s="42"/>
      <c r="NND18" s="28"/>
      <c r="NNE18" s="875"/>
      <c r="NNF18" s="42"/>
      <c r="NNH18" s="28"/>
      <c r="NNI18" s="875"/>
      <c r="NNJ18" s="42"/>
      <c r="NNL18" s="28"/>
      <c r="NNM18" s="875"/>
      <c r="NNN18" s="42"/>
      <c r="NNP18" s="28"/>
      <c r="NNQ18" s="875"/>
      <c r="NNR18" s="42"/>
      <c r="NNT18" s="28"/>
      <c r="NNU18" s="875"/>
      <c r="NNV18" s="42"/>
      <c r="NNX18" s="28"/>
      <c r="NNY18" s="875"/>
      <c r="NNZ18" s="42"/>
      <c r="NOB18" s="28"/>
      <c r="NOC18" s="875"/>
      <c r="NOD18" s="42"/>
      <c r="NOF18" s="28"/>
      <c r="NOG18" s="875"/>
      <c r="NOH18" s="42"/>
      <c r="NOJ18" s="28"/>
      <c r="NOK18" s="875"/>
      <c r="NOL18" s="42"/>
      <c r="NON18" s="28"/>
      <c r="NOO18" s="875"/>
      <c r="NOP18" s="42"/>
      <c r="NOR18" s="28"/>
      <c r="NOS18" s="875"/>
      <c r="NOT18" s="42"/>
      <c r="NOV18" s="28"/>
      <c r="NOW18" s="875"/>
      <c r="NOX18" s="42"/>
      <c r="NOZ18" s="28"/>
      <c r="NPA18" s="875"/>
      <c r="NPB18" s="42"/>
      <c r="NPD18" s="28"/>
      <c r="NPE18" s="875"/>
      <c r="NPF18" s="42"/>
      <c r="NPH18" s="28"/>
      <c r="NPI18" s="875"/>
      <c r="NPJ18" s="42"/>
      <c r="NPL18" s="28"/>
      <c r="NPM18" s="875"/>
      <c r="NPN18" s="42"/>
      <c r="NPP18" s="28"/>
      <c r="NPQ18" s="875"/>
      <c r="NPR18" s="42"/>
      <c r="NPT18" s="28"/>
      <c r="NPU18" s="875"/>
      <c r="NPV18" s="42"/>
      <c r="NPX18" s="28"/>
      <c r="NPY18" s="875"/>
      <c r="NPZ18" s="42"/>
      <c r="NQB18" s="28"/>
      <c r="NQC18" s="875"/>
      <c r="NQD18" s="42"/>
      <c r="NQF18" s="28"/>
      <c r="NQG18" s="875"/>
      <c r="NQH18" s="42"/>
      <c r="NQJ18" s="28"/>
      <c r="NQK18" s="875"/>
      <c r="NQL18" s="42"/>
      <c r="NQN18" s="28"/>
      <c r="NQO18" s="875"/>
      <c r="NQP18" s="42"/>
      <c r="NQR18" s="28"/>
      <c r="NQS18" s="875"/>
      <c r="NQT18" s="42"/>
      <c r="NQV18" s="28"/>
      <c r="NQW18" s="875"/>
      <c r="NQX18" s="42"/>
      <c r="NQZ18" s="28"/>
      <c r="NRA18" s="875"/>
      <c r="NRB18" s="42"/>
      <c r="NRD18" s="28"/>
      <c r="NRE18" s="875"/>
      <c r="NRF18" s="42"/>
      <c r="NRH18" s="28"/>
      <c r="NRI18" s="875"/>
      <c r="NRJ18" s="42"/>
      <c r="NRL18" s="28"/>
      <c r="NRM18" s="875"/>
      <c r="NRN18" s="42"/>
      <c r="NRP18" s="28"/>
      <c r="NRQ18" s="875"/>
      <c r="NRR18" s="42"/>
      <c r="NRT18" s="28"/>
      <c r="NRU18" s="875"/>
      <c r="NRV18" s="42"/>
      <c r="NRX18" s="28"/>
      <c r="NRY18" s="875"/>
      <c r="NRZ18" s="42"/>
      <c r="NSB18" s="28"/>
      <c r="NSC18" s="875"/>
      <c r="NSD18" s="42"/>
      <c r="NSF18" s="28"/>
      <c r="NSG18" s="875"/>
      <c r="NSH18" s="42"/>
      <c r="NSJ18" s="28"/>
      <c r="NSK18" s="875"/>
      <c r="NSL18" s="42"/>
      <c r="NSN18" s="28"/>
      <c r="NSO18" s="875"/>
      <c r="NSP18" s="42"/>
      <c r="NSR18" s="28"/>
      <c r="NSS18" s="875"/>
      <c r="NST18" s="42"/>
      <c r="NSV18" s="28"/>
      <c r="NSW18" s="875"/>
      <c r="NSX18" s="42"/>
      <c r="NSZ18" s="28"/>
      <c r="NTA18" s="875"/>
      <c r="NTB18" s="42"/>
      <c r="NTD18" s="28"/>
      <c r="NTE18" s="875"/>
      <c r="NTF18" s="42"/>
      <c r="NTH18" s="28"/>
      <c r="NTI18" s="875"/>
      <c r="NTJ18" s="42"/>
      <c r="NTL18" s="28"/>
      <c r="NTM18" s="875"/>
      <c r="NTN18" s="42"/>
      <c r="NTP18" s="28"/>
      <c r="NTQ18" s="875"/>
      <c r="NTR18" s="42"/>
      <c r="NTT18" s="28"/>
      <c r="NTU18" s="875"/>
      <c r="NTV18" s="42"/>
      <c r="NTX18" s="28"/>
      <c r="NTY18" s="875"/>
      <c r="NTZ18" s="42"/>
      <c r="NUB18" s="28"/>
      <c r="NUC18" s="875"/>
      <c r="NUD18" s="42"/>
      <c r="NUF18" s="28"/>
      <c r="NUG18" s="875"/>
      <c r="NUH18" s="42"/>
      <c r="NUJ18" s="28"/>
      <c r="NUK18" s="875"/>
      <c r="NUL18" s="42"/>
      <c r="NUN18" s="28"/>
      <c r="NUO18" s="875"/>
      <c r="NUP18" s="42"/>
      <c r="NUR18" s="28"/>
      <c r="NUS18" s="875"/>
      <c r="NUT18" s="42"/>
      <c r="NUV18" s="28"/>
      <c r="NUW18" s="875"/>
      <c r="NUX18" s="42"/>
      <c r="NUZ18" s="28"/>
      <c r="NVA18" s="875"/>
      <c r="NVB18" s="42"/>
      <c r="NVD18" s="28"/>
      <c r="NVE18" s="875"/>
      <c r="NVF18" s="42"/>
      <c r="NVH18" s="28"/>
      <c r="NVI18" s="875"/>
      <c r="NVJ18" s="42"/>
      <c r="NVL18" s="28"/>
      <c r="NVM18" s="875"/>
      <c r="NVN18" s="42"/>
      <c r="NVP18" s="28"/>
      <c r="NVQ18" s="875"/>
      <c r="NVR18" s="42"/>
      <c r="NVT18" s="28"/>
      <c r="NVU18" s="875"/>
      <c r="NVV18" s="42"/>
      <c r="NVX18" s="28"/>
      <c r="NVY18" s="875"/>
      <c r="NVZ18" s="42"/>
      <c r="NWB18" s="28"/>
      <c r="NWC18" s="875"/>
      <c r="NWD18" s="42"/>
      <c r="NWF18" s="28"/>
      <c r="NWG18" s="875"/>
      <c r="NWH18" s="42"/>
      <c r="NWJ18" s="28"/>
      <c r="NWK18" s="875"/>
      <c r="NWL18" s="42"/>
      <c r="NWN18" s="28"/>
      <c r="NWO18" s="875"/>
      <c r="NWP18" s="42"/>
      <c r="NWR18" s="28"/>
      <c r="NWS18" s="875"/>
      <c r="NWT18" s="42"/>
      <c r="NWV18" s="28"/>
      <c r="NWW18" s="875"/>
      <c r="NWX18" s="42"/>
      <c r="NWZ18" s="28"/>
      <c r="NXA18" s="875"/>
      <c r="NXB18" s="42"/>
      <c r="NXD18" s="28"/>
      <c r="NXE18" s="875"/>
      <c r="NXF18" s="42"/>
      <c r="NXH18" s="28"/>
      <c r="NXI18" s="875"/>
      <c r="NXJ18" s="42"/>
      <c r="NXL18" s="28"/>
      <c r="NXM18" s="875"/>
      <c r="NXN18" s="42"/>
      <c r="NXP18" s="28"/>
      <c r="NXQ18" s="875"/>
      <c r="NXR18" s="42"/>
      <c r="NXT18" s="28"/>
      <c r="NXU18" s="875"/>
      <c r="NXV18" s="42"/>
      <c r="NXX18" s="28"/>
      <c r="NXY18" s="875"/>
      <c r="NXZ18" s="42"/>
      <c r="NYB18" s="28"/>
      <c r="NYC18" s="875"/>
      <c r="NYD18" s="42"/>
      <c r="NYF18" s="28"/>
      <c r="NYG18" s="875"/>
      <c r="NYH18" s="42"/>
      <c r="NYJ18" s="28"/>
      <c r="NYK18" s="875"/>
      <c r="NYL18" s="42"/>
      <c r="NYN18" s="28"/>
      <c r="NYO18" s="875"/>
      <c r="NYP18" s="42"/>
      <c r="NYR18" s="28"/>
      <c r="NYS18" s="875"/>
      <c r="NYT18" s="42"/>
      <c r="NYV18" s="28"/>
      <c r="NYW18" s="875"/>
      <c r="NYX18" s="42"/>
      <c r="NYZ18" s="28"/>
      <c r="NZA18" s="875"/>
      <c r="NZB18" s="42"/>
      <c r="NZD18" s="28"/>
      <c r="NZE18" s="875"/>
      <c r="NZF18" s="42"/>
      <c r="NZH18" s="28"/>
      <c r="NZI18" s="875"/>
      <c r="NZJ18" s="42"/>
      <c r="NZL18" s="28"/>
      <c r="NZM18" s="875"/>
      <c r="NZN18" s="42"/>
      <c r="NZP18" s="28"/>
      <c r="NZQ18" s="875"/>
      <c r="NZR18" s="42"/>
      <c r="NZT18" s="28"/>
      <c r="NZU18" s="875"/>
      <c r="NZV18" s="42"/>
      <c r="NZX18" s="28"/>
      <c r="NZY18" s="875"/>
      <c r="NZZ18" s="42"/>
      <c r="OAB18" s="28"/>
      <c r="OAC18" s="875"/>
      <c r="OAD18" s="42"/>
      <c r="OAF18" s="28"/>
      <c r="OAG18" s="875"/>
      <c r="OAH18" s="42"/>
      <c r="OAJ18" s="28"/>
      <c r="OAK18" s="875"/>
      <c r="OAL18" s="42"/>
      <c r="OAN18" s="28"/>
      <c r="OAO18" s="875"/>
      <c r="OAP18" s="42"/>
      <c r="OAR18" s="28"/>
      <c r="OAS18" s="875"/>
      <c r="OAT18" s="42"/>
      <c r="OAV18" s="28"/>
      <c r="OAW18" s="875"/>
      <c r="OAX18" s="42"/>
      <c r="OAZ18" s="28"/>
      <c r="OBA18" s="875"/>
      <c r="OBB18" s="42"/>
      <c r="OBD18" s="28"/>
      <c r="OBE18" s="875"/>
      <c r="OBF18" s="42"/>
      <c r="OBH18" s="28"/>
      <c r="OBI18" s="875"/>
      <c r="OBJ18" s="42"/>
      <c r="OBL18" s="28"/>
      <c r="OBM18" s="875"/>
      <c r="OBN18" s="42"/>
      <c r="OBP18" s="28"/>
      <c r="OBQ18" s="875"/>
      <c r="OBR18" s="42"/>
      <c r="OBT18" s="28"/>
      <c r="OBU18" s="875"/>
      <c r="OBV18" s="42"/>
      <c r="OBX18" s="28"/>
      <c r="OBY18" s="875"/>
      <c r="OBZ18" s="42"/>
      <c r="OCB18" s="28"/>
      <c r="OCC18" s="875"/>
      <c r="OCD18" s="42"/>
      <c r="OCF18" s="28"/>
      <c r="OCG18" s="875"/>
      <c r="OCH18" s="42"/>
      <c r="OCJ18" s="28"/>
      <c r="OCK18" s="875"/>
      <c r="OCL18" s="42"/>
      <c r="OCN18" s="28"/>
      <c r="OCO18" s="875"/>
      <c r="OCP18" s="42"/>
      <c r="OCR18" s="28"/>
      <c r="OCS18" s="875"/>
      <c r="OCT18" s="42"/>
      <c r="OCV18" s="28"/>
      <c r="OCW18" s="875"/>
      <c r="OCX18" s="42"/>
      <c r="OCZ18" s="28"/>
      <c r="ODA18" s="875"/>
      <c r="ODB18" s="42"/>
      <c r="ODD18" s="28"/>
      <c r="ODE18" s="875"/>
      <c r="ODF18" s="42"/>
      <c r="ODH18" s="28"/>
      <c r="ODI18" s="875"/>
      <c r="ODJ18" s="42"/>
      <c r="ODL18" s="28"/>
      <c r="ODM18" s="875"/>
      <c r="ODN18" s="42"/>
      <c r="ODP18" s="28"/>
      <c r="ODQ18" s="875"/>
      <c r="ODR18" s="42"/>
      <c r="ODT18" s="28"/>
      <c r="ODU18" s="875"/>
      <c r="ODV18" s="42"/>
      <c r="ODX18" s="28"/>
      <c r="ODY18" s="875"/>
      <c r="ODZ18" s="42"/>
      <c r="OEB18" s="28"/>
      <c r="OEC18" s="875"/>
      <c r="OED18" s="42"/>
      <c r="OEF18" s="28"/>
      <c r="OEG18" s="875"/>
      <c r="OEH18" s="42"/>
      <c r="OEJ18" s="28"/>
      <c r="OEK18" s="875"/>
      <c r="OEL18" s="42"/>
      <c r="OEN18" s="28"/>
      <c r="OEO18" s="875"/>
      <c r="OEP18" s="42"/>
      <c r="OER18" s="28"/>
      <c r="OES18" s="875"/>
      <c r="OET18" s="42"/>
      <c r="OEV18" s="28"/>
      <c r="OEW18" s="875"/>
      <c r="OEX18" s="42"/>
      <c r="OEZ18" s="28"/>
      <c r="OFA18" s="875"/>
      <c r="OFB18" s="42"/>
      <c r="OFD18" s="28"/>
      <c r="OFE18" s="875"/>
      <c r="OFF18" s="42"/>
      <c r="OFH18" s="28"/>
      <c r="OFI18" s="875"/>
      <c r="OFJ18" s="42"/>
      <c r="OFL18" s="28"/>
      <c r="OFM18" s="875"/>
      <c r="OFN18" s="42"/>
      <c r="OFP18" s="28"/>
      <c r="OFQ18" s="875"/>
      <c r="OFR18" s="42"/>
      <c r="OFT18" s="28"/>
      <c r="OFU18" s="875"/>
      <c r="OFV18" s="42"/>
      <c r="OFX18" s="28"/>
      <c r="OFY18" s="875"/>
      <c r="OFZ18" s="42"/>
      <c r="OGB18" s="28"/>
      <c r="OGC18" s="875"/>
      <c r="OGD18" s="42"/>
      <c r="OGF18" s="28"/>
      <c r="OGG18" s="875"/>
      <c r="OGH18" s="42"/>
      <c r="OGJ18" s="28"/>
      <c r="OGK18" s="875"/>
      <c r="OGL18" s="42"/>
      <c r="OGN18" s="28"/>
      <c r="OGO18" s="875"/>
      <c r="OGP18" s="42"/>
      <c r="OGR18" s="28"/>
      <c r="OGS18" s="875"/>
      <c r="OGT18" s="42"/>
      <c r="OGV18" s="28"/>
      <c r="OGW18" s="875"/>
      <c r="OGX18" s="42"/>
      <c r="OGZ18" s="28"/>
      <c r="OHA18" s="875"/>
      <c r="OHB18" s="42"/>
      <c r="OHD18" s="28"/>
      <c r="OHE18" s="875"/>
      <c r="OHF18" s="42"/>
      <c r="OHH18" s="28"/>
      <c r="OHI18" s="875"/>
      <c r="OHJ18" s="42"/>
      <c r="OHL18" s="28"/>
      <c r="OHM18" s="875"/>
      <c r="OHN18" s="42"/>
      <c r="OHP18" s="28"/>
      <c r="OHQ18" s="875"/>
      <c r="OHR18" s="42"/>
      <c r="OHT18" s="28"/>
      <c r="OHU18" s="875"/>
      <c r="OHV18" s="42"/>
      <c r="OHX18" s="28"/>
      <c r="OHY18" s="875"/>
      <c r="OHZ18" s="42"/>
      <c r="OIB18" s="28"/>
      <c r="OIC18" s="875"/>
      <c r="OID18" s="42"/>
      <c r="OIF18" s="28"/>
      <c r="OIG18" s="875"/>
      <c r="OIH18" s="42"/>
      <c r="OIJ18" s="28"/>
      <c r="OIK18" s="875"/>
      <c r="OIL18" s="42"/>
      <c r="OIN18" s="28"/>
      <c r="OIO18" s="875"/>
      <c r="OIP18" s="42"/>
      <c r="OIR18" s="28"/>
      <c r="OIS18" s="875"/>
      <c r="OIT18" s="42"/>
      <c r="OIV18" s="28"/>
      <c r="OIW18" s="875"/>
      <c r="OIX18" s="42"/>
      <c r="OIZ18" s="28"/>
      <c r="OJA18" s="875"/>
      <c r="OJB18" s="42"/>
      <c r="OJD18" s="28"/>
      <c r="OJE18" s="875"/>
      <c r="OJF18" s="42"/>
      <c r="OJH18" s="28"/>
      <c r="OJI18" s="875"/>
      <c r="OJJ18" s="42"/>
      <c r="OJL18" s="28"/>
      <c r="OJM18" s="875"/>
      <c r="OJN18" s="42"/>
      <c r="OJP18" s="28"/>
      <c r="OJQ18" s="875"/>
      <c r="OJR18" s="42"/>
      <c r="OJT18" s="28"/>
      <c r="OJU18" s="875"/>
      <c r="OJV18" s="42"/>
      <c r="OJX18" s="28"/>
      <c r="OJY18" s="875"/>
      <c r="OJZ18" s="42"/>
      <c r="OKB18" s="28"/>
      <c r="OKC18" s="875"/>
      <c r="OKD18" s="42"/>
      <c r="OKF18" s="28"/>
      <c r="OKG18" s="875"/>
      <c r="OKH18" s="42"/>
      <c r="OKJ18" s="28"/>
      <c r="OKK18" s="875"/>
      <c r="OKL18" s="42"/>
      <c r="OKN18" s="28"/>
      <c r="OKO18" s="875"/>
      <c r="OKP18" s="42"/>
      <c r="OKR18" s="28"/>
      <c r="OKS18" s="875"/>
      <c r="OKT18" s="42"/>
      <c r="OKV18" s="28"/>
      <c r="OKW18" s="875"/>
      <c r="OKX18" s="42"/>
      <c r="OKZ18" s="28"/>
      <c r="OLA18" s="875"/>
      <c r="OLB18" s="42"/>
      <c r="OLD18" s="28"/>
      <c r="OLE18" s="875"/>
      <c r="OLF18" s="42"/>
      <c r="OLH18" s="28"/>
      <c r="OLI18" s="875"/>
      <c r="OLJ18" s="42"/>
      <c r="OLL18" s="28"/>
      <c r="OLM18" s="875"/>
      <c r="OLN18" s="42"/>
      <c r="OLP18" s="28"/>
      <c r="OLQ18" s="875"/>
      <c r="OLR18" s="42"/>
      <c r="OLT18" s="28"/>
      <c r="OLU18" s="875"/>
      <c r="OLV18" s="42"/>
      <c r="OLX18" s="28"/>
      <c r="OLY18" s="875"/>
      <c r="OLZ18" s="42"/>
      <c r="OMB18" s="28"/>
      <c r="OMC18" s="875"/>
      <c r="OMD18" s="42"/>
      <c r="OMF18" s="28"/>
      <c r="OMG18" s="875"/>
      <c r="OMH18" s="42"/>
      <c r="OMJ18" s="28"/>
      <c r="OMK18" s="875"/>
      <c r="OML18" s="42"/>
      <c r="OMN18" s="28"/>
      <c r="OMO18" s="875"/>
      <c r="OMP18" s="42"/>
      <c r="OMR18" s="28"/>
      <c r="OMS18" s="875"/>
      <c r="OMT18" s="42"/>
      <c r="OMV18" s="28"/>
      <c r="OMW18" s="875"/>
      <c r="OMX18" s="42"/>
      <c r="OMZ18" s="28"/>
      <c r="ONA18" s="875"/>
      <c r="ONB18" s="42"/>
      <c r="OND18" s="28"/>
      <c r="ONE18" s="875"/>
      <c r="ONF18" s="42"/>
      <c r="ONH18" s="28"/>
      <c r="ONI18" s="875"/>
      <c r="ONJ18" s="42"/>
      <c r="ONL18" s="28"/>
      <c r="ONM18" s="875"/>
      <c r="ONN18" s="42"/>
      <c r="ONP18" s="28"/>
      <c r="ONQ18" s="875"/>
      <c r="ONR18" s="42"/>
      <c r="ONT18" s="28"/>
      <c r="ONU18" s="875"/>
      <c r="ONV18" s="42"/>
      <c r="ONX18" s="28"/>
      <c r="ONY18" s="875"/>
      <c r="ONZ18" s="42"/>
      <c r="OOB18" s="28"/>
      <c r="OOC18" s="875"/>
      <c r="OOD18" s="42"/>
      <c r="OOF18" s="28"/>
      <c r="OOG18" s="875"/>
      <c r="OOH18" s="42"/>
      <c r="OOJ18" s="28"/>
      <c r="OOK18" s="875"/>
      <c r="OOL18" s="42"/>
      <c r="OON18" s="28"/>
      <c r="OOO18" s="875"/>
      <c r="OOP18" s="42"/>
      <c r="OOR18" s="28"/>
      <c r="OOS18" s="875"/>
      <c r="OOT18" s="42"/>
      <c r="OOV18" s="28"/>
      <c r="OOW18" s="875"/>
      <c r="OOX18" s="42"/>
      <c r="OOZ18" s="28"/>
      <c r="OPA18" s="875"/>
      <c r="OPB18" s="42"/>
      <c r="OPD18" s="28"/>
      <c r="OPE18" s="875"/>
      <c r="OPF18" s="42"/>
      <c r="OPH18" s="28"/>
      <c r="OPI18" s="875"/>
      <c r="OPJ18" s="42"/>
      <c r="OPL18" s="28"/>
      <c r="OPM18" s="875"/>
      <c r="OPN18" s="42"/>
      <c r="OPP18" s="28"/>
      <c r="OPQ18" s="875"/>
      <c r="OPR18" s="42"/>
      <c r="OPT18" s="28"/>
      <c r="OPU18" s="875"/>
      <c r="OPV18" s="42"/>
      <c r="OPX18" s="28"/>
      <c r="OPY18" s="875"/>
      <c r="OPZ18" s="42"/>
      <c r="OQB18" s="28"/>
      <c r="OQC18" s="875"/>
      <c r="OQD18" s="42"/>
      <c r="OQF18" s="28"/>
      <c r="OQG18" s="875"/>
      <c r="OQH18" s="42"/>
      <c r="OQJ18" s="28"/>
      <c r="OQK18" s="875"/>
      <c r="OQL18" s="42"/>
      <c r="OQN18" s="28"/>
      <c r="OQO18" s="875"/>
      <c r="OQP18" s="42"/>
      <c r="OQR18" s="28"/>
      <c r="OQS18" s="875"/>
      <c r="OQT18" s="42"/>
      <c r="OQV18" s="28"/>
      <c r="OQW18" s="875"/>
      <c r="OQX18" s="42"/>
      <c r="OQZ18" s="28"/>
      <c r="ORA18" s="875"/>
      <c r="ORB18" s="42"/>
      <c r="ORD18" s="28"/>
      <c r="ORE18" s="875"/>
      <c r="ORF18" s="42"/>
      <c r="ORH18" s="28"/>
      <c r="ORI18" s="875"/>
      <c r="ORJ18" s="42"/>
      <c r="ORL18" s="28"/>
      <c r="ORM18" s="875"/>
      <c r="ORN18" s="42"/>
      <c r="ORP18" s="28"/>
      <c r="ORQ18" s="875"/>
      <c r="ORR18" s="42"/>
      <c r="ORT18" s="28"/>
      <c r="ORU18" s="875"/>
      <c r="ORV18" s="42"/>
      <c r="ORX18" s="28"/>
      <c r="ORY18" s="875"/>
      <c r="ORZ18" s="42"/>
      <c r="OSB18" s="28"/>
      <c r="OSC18" s="875"/>
      <c r="OSD18" s="42"/>
      <c r="OSF18" s="28"/>
      <c r="OSG18" s="875"/>
      <c r="OSH18" s="42"/>
      <c r="OSJ18" s="28"/>
      <c r="OSK18" s="875"/>
      <c r="OSL18" s="42"/>
      <c r="OSN18" s="28"/>
      <c r="OSO18" s="875"/>
      <c r="OSP18" s="42"/>
      <c r="OSR18" s="28"/>
      <c r="OSS18" s="875"/>
      <c r="OST18" s="42"/>
      <c r="OSV18" s="28"/>
      <c r="OSW18" s="875"/>
      <c r="OSX18" s="42"/>
      <c r="OSZ18" s="28"/>
      <c r="OTA18" s="875"/>
      <c r="OTB18" s="42"/>
      <c r="OTD18" s="28"/>
      <c r="OTE18" s="875"/>
      <c r="OTF18" s="42"/>
      <c r="OTH18" s="28"/>
      <c r="OTI18" s="875"/>
      <c r="OTJ18" s="42"/>
      <c r="OTL18" s="28"/>
      <c r="OTM18" s="875"/>
      <c r="OTN18" s="42"/>
      <c r="OTP18" s="28"/>
      <c r="OTQ18" s="875"/>
      <c r="OTR18" s="42"/>
      <c r="OTT18" s="28"/>
      <c r="OTU18" s="875"/>
      <c r="OTV18" s="42"/>
      <c r="OTX18" s="28"/>
      <c r="OTY18" s="875"/>
      <c r="OTZ18" s="42"/>
      <c r="OUB18" s="28"/>
      <c r="OUC18" s="875"/>
      <c r="OUD18" s="42"/>
      <c r="OUF18" s="28"/>
      <c r="OUG18" s="875"/>
      <c r="OUH18" s="42"/>
      <c r="OUJ18" s="28"/>
      <c r="OUK18" s="875"/>
      <c r="OUL18" s="42"/>
      <c r="OUN18" s="28"/>
      <c r="OUO18" s="875"/>
      <c r="OUP18" s="42"/>
      <c r="OUR18" s="28"/>
      <c r="OUS18" s="875"/>
      <c r="OUT18" s="42"/>
      <c r="OUV18" s="28"/>
      <c r="OUW18" s="875"/>
      <c r="OUX18" s="42"/>
      <c r="OUZ18" s="28"/>
      <c r="OVA18" s="875"/>
      <c r="OVB18" s="42"/>
      <c r="OVD18" s="28"/>
      <c r="OVE18" s="875"/>
      <c r="OVF18" s="42"/>
      <c r="OVH18" s="28"/>
      <c r="OVI18" s="875"/>
      <c r="OVJ18" s="42"/>
      <c r="OVL18" s="28"/>
      <c r="OVM18" s="875"/>
      <c r="OVN18" s="42"/>
      <c r="OVP18" s="28"/>
      <c r="OVQ18" s="875"/>
      <c r="OVR18" s="42"/>
      <c r="OVT18" s="28"/>
      <c r="OVU18" s="875"/>
      <c r="OVV18" s="42"/>
      <c r="OVX18" s="28"/>
      <c r="OVY18" s="875"/>
      <c r="OVZ18" s="42"/>
      <c r="OWB18" s="28"/>
      <c r="OWC18" s="875"/>
      <c r="OWD18" s="42"/>
      <c r="OWF18" s="28"/>
      <c r="OWG18" s="875"/>
      <c r="OWH18" s="42"/>
      <c r="OWJ18" s="28"/>
      <c r="OWK18" s="875"/>
      <c r="OWL18" s="42"/>
      <c r="OWN18" s="28"/>
      <c r="OWO18" s="875"/>
      <c r="OWP18" s="42"/>
      <c r="OWR18" s="28"/>
      <c r="OWS18" s="875"/>
      <c r="OWT18" s="42"/>
      <c r="OWV18" s="28"/>
      <c r="OWW18" s="875"/>
      <c r="OWX18" s="42"/>
      <c r="OWZ18" s="28"/>
      <c r="OXA18" s="875"/>
      <c r="OXB18" s="42"/>
      <c r="OXD18" s="28"/>
      <c r="OXE18" s="875"/>
      <c r="OXF18" s="42"/>
      <c r="OXH18" s="28"/>
      <c r="OXI18" s="875"/>
      <c r="OXJ18" s="42"/>
      <c r="OXL18" s="28"/>
      <c r="OXM18" s="875"/>
      <c r="OXN18" s="42"/>
      <c r="OXP18" s="28"/>
      <c r="OXQ18" s="875"/>
      <c r="OXR18" s="42"/>
      <c r="OXT18" s="28"/>
      <c r="OXU18" s="875"/>
      <c r="OXV18" s="42"/>
      <c r="OXX18" s="28"/>
      <c r="OXY18" s="875"/>
      <c r="OXZ18" s="42"/>
      <c r="OYB18" s="28"/>
      <c r="OYC18" s="875"/>
      <c r="OYD18" s="42"/>
      <c r="OYF18" s="28"/>
      <c r="OYG18" s="875"/>
      <c r="OYH18" s="42"/>
      <c r="OYJ18" s="28"/>
      <c r="OYK18" s="875"/>
      <c r="OYL18" s="42"/>
      <c r="OYN18" s="28"/>
      <c r="OYO18" s="875"/>
      <c r="OYP18" s="42"/>
      <c r="OYR18" s="28"/>
      <c r="OYS18" s="875"/>
      <c r="OYT18" s="42"/>
      <c r="OYV18" s="28"/>
      <c r="OYW18" s="875"/>
      <c r="OYX18" s="42"/>
      <c r="OYZ18" s="28"/>
      <c r="OZA18" s="875"/>
      <c r="OZB18" s="42"/>
      <c r="OZD18" s="28"/>
      <c r="OZE18" s="875"/>
      <c r="OZF18" s="42"/>
      <c r="OZH18" s="28"/>
      <c r="OZI18" s="875"/>
      <c r="OZJ18" s="42"/>
      <c r="OZL18" s="28"/>
      <c r="OZM18" s="875"/>
      <c r="OZN18" s="42"/>
      <c r="OZP18" s="28"/>
      <c r="OZQ18" s="875"/>
      <c r="OZR18" s="42"/>
      <c r="OZT18" s="28"/>
      <c r="OZU18" s="875"/>
      <c r="OZV18" s="42"/>
      <c r="OZX18" s="28"/>
      <c r="OZY18" s="875"/>
      <c r="OZZ18" s="42"/>
      <c r="PAB18" s="28"/>
      <c r="PAC18" s="875"/>
      <c r="PAD18" s="42"/>
      <c r="PAF18" s="28"/>
      <c r="PAG18" s="875"/>
      <c r="PAH18" s="42"/>
      <c r="PAJ18" s="28"/>
      <c r="PAK18" s="875"/>
      <c r="PAL18" s="42"/>
      <c r="PAN18" s="28"/>
      <c r="PAO18" s="875"/>
      <c r="PAP18" s="42"/>
      <c r="PAR18" s="28"/>
      <c r="PAS18" s="875"/>
      <c r="PAT18" s="42"/>
      <c r="PAV18" s="28"/>
      <c r="PAW18" s="875"/>
      <c r="PAX18" s="42"/>
      <c r="PAZ18" s="28"/>
      <c r="PBA18" s="875"/>
      <c r="PBB18" s="42"/>
      <c r="PBD18" s="28"/>
      <c r="PBE18" s="875"/>
      <c r="PBF18" s="42"/>
      <c r="PBH18" s="28"/>
      <c r="PBI18" s="875"/>
      <c r="PBJ18" s="42"/>
      <c r="PBL18" s="28"/>
      <c r="PBM18" s="875"/>
      <c r="PBN18" s="42"/>
      <c r="PBP18" s="28"/>
      <c r="PBQ18" s="875"/>
      <c r="PBR18" s="42"/>
      <c r="PBT18" s="28"/>
      <c r="PBU18" s="875"/>
      <c r="PBV18" s="42"/>
      <c r="PBX18" s="28"/>
      <c r="PBY18" s="875"/>
      <c r="PBZ18" s="42"/>
      <c r="PCB18" s="28"/>
      <c r="PCC18" s="875"/>
      <c r="PCD18" s="42"/>
      <c r="PCF18" s="28"/>
      <c r="PCG18" s="875"/>
      <c r="PCH18" s="42"/>
      <c r="PCJ18" s="28"/>
      <c r="PCK18" s="875"/>
      <c r="PCL18" s="42"/>
      <c r="PCN18" s="28"/>
      <c r="PCO18" s="875"/>
      <c r="PCP18" s="42"/>
      <c r="PCR18" s="28"/>
      <c r="PCS18" s="875"/>
      <c r="PCT18" s="42"/>
      <c r="PCV18" s="28"/>
      <c r="PCW18" s="875"/>
      <c r="PCX18" s="42"/>
      <c r="PCZ18" s="28"/>
      <c r="PDA18" s="875"/>
      <c r="PDB18" s="42"/>
      <c r="PDD18" s="28"/>
      <c r="PDE18" s="875"/>
      <c r="PDF18" s="42"/>
      <c r="PDH18" s="28"/>
      <c r="PDI18" s="875"/>
      <c r="PDJ18" s="42"/>
      <c r="PDL18" s="28"/>
      <c r="PDM18" s="875"/>
      <c r="PDN18" s="42"/>
      <c r="PDP18" s="28"/>
      <c r="PDQ18" s="875"/>
      <c r="PDR18" s="42"/>
      <c r="PDT18" s="28"/>
      <c r="PDU18" s="875"/>
      <c r="PDV18" s="42"/>
      <c r="PDX18" s="28"/>
      <c r="PDY18" s="875"/>
      <c r="PDZ18" s="42"/>
      <c r="PEB18" s="28"/>
      <c r="PEC18" s="875"/>
      <c r="PED18" s="42"/>
      <c r="PEF18" s="28"/>
      <c r="PEG18" s="875"/>
      <c r="PEH18" s="42"/>
      <c r="PEJ18" s="28"/>
      <c r="PEK18" s="875"/>
      <c r="PEL18" s="42"/>
      <c r="PEN18" s="28"/>
      <c r="PEO18" s="875"/>
      <c r="PEP18" s="42"/>
      <c r="PER18" s="28"/>
      <c r="PES18" s="875"/>
      <c r="PET18" s="42"/>
      <c r="PEV18" s="28"/>
      <c r="PEW18" s="875"/>
      <c r="PEX18" s="42"/>
      <c r="PEZ18" s="28"/>
      <c r="PFA18" s="875"/>
      <c r="PFB18" s="42"/>
      <c r="PFD18" s="28"/>
      <c r="PFE18" s="875"/>
      <c r="PFF18" s="42"/>
      <c r="PFH18" s="28"/>
      <c r="PFI18" s="875"/>
      <c r="PFJ18" s="42"/>
      <c r="PFL18" s="28"/>
      <c r="PFM18" s="875"/>
      <c r="PFN18" s="42"/>
      <c r="PFP18" s="28"/>
      <c r="PFQ18" s="875"/>
      <c r="PFR18" s="42"/>
      <c r="PFT18" s="28"/>
      <c r="PFU18" s="875"/>
      <c r="PFV18" s="42"/>
      <c r="PFX18" s="28"/>
      <c r="PFY18" s="875"/>
      <c r="PFZ18" s="42"/>
      <c r="PGB18" s="28"/>
      <c r="PGC18" s="875"/>
      <c r="PGD18" s="42"/>
      <c r="PGF18" s="28"/>
      <c r="PGG18" s="875"/>
      <c r="PGH18" s="42"/>
      <c r="PGJ18" s="28"/>
      <c r="PGK18" s="875"/>
      <c r="PGL18" s="42"/>
      <c r="PGN18" s="28"/>
      <c r="PGO18" s="875"/>
      <c r="PGP18" s="42"/>
      <c r="PGR18" s="28"/>
      <c r="PGS18" s="875"/>
      <c r="PGT18" s="42"/>
      <c r="PGV18" s="28"/>
      <c r="PGW18" s="875"/>
      <c r="PGX18" s="42"/>
      <c r="PGZ18" s="28"/>
      <c r="PHA18" s="875"/>
      <c r="PHB18" s="42"/>
      <c r="PHD18" s="28"/>
      <c r="PHE18" s="875"/>
      <c r="PHF18" s="42"/>
      <c r="PHH18" s="28"/>
      <c r="PHI18" s="875"/>
      <c r="PHJ18" s="42"/>
      <c r="PHL18" s="28"/>
      <c r="PHM18" s="875"/>
      <c r="PHN18" s="42"/>
      <c r="PHP18" s="28"/>
      <c r="PHQ18" s="875"/>
      <c r="PHR18" s="42"/>
      <c r="PHT18" s="28"/>
      <c r="PHU18" s="875"/>
      <c r="PHV18" s="42"/>
      <c r="PHX18" s="28"/>
      <c r="PHY18" s="875"/>
      <c r="PHZ18" s="42"/>
      <c r="PIB18" s="28"/>
      <c r="PIC18" s="875"/>
      <c r="PID18" s="42"/>
      <c r="PIF18" s="28"/>
      <c r="PIG18" s="875"/>
      <c r="PIH18" s="42"/>
      <c r="PIJ18" s="28"/>
      <c r="PIK18" s="875"/>
      <c r="PIL18" s="42"/>
      <c r="PIN18" s="28"/>
      <c r="PIO18" s="875"/>
      <c r="PIP18" s="42"/>
      <c r="PIR18" s="28"/>
      <c r="PIS18" s="875"/>
      <c r="PIT18" s="42"/>
      <c r="PIV18" s="28"/>
      <c r="PIW18" s="875"/>
      <c r="PIX18" s="42"/>
      <c r="PIZ18" s="28"/>
      <c r="PJA18" s="875"/>
      <c r="PJB18" s="42"/>
      <c r="PJD18" s="28"/>
      <c r="PJE18" s="875"/>
      <c r="PJF18" s="42"/>
      <c r="PJH18" s="28"/>
      <c r="PJI18" s="875"/>
      <c r="PJJ18" s="42"/>
      <c r="PJL18" s="28"/>
      <c r="PJM18" s="875"/>
      <c r="PJN18" s="42"/>
      <c r="PJP18" s="28"/>
      <c r="PJQ18" s="875"/>
      <c r="PJR18" s="42"/>
      <c r="PJT18" s="28"/>
      <c r="PJU18" s="875"/>
      <c r="PJV18" s="42"/>
      <c r="PJX18" s="28"/>
      <c r="PJY18" s="875"/>
      <c r="PJZ18" s="42"/>
      <c r="PKB18" s="28"/>
      <c r="PKC18" s="875"/>
      <c r="PKD18" s="42"/>
      <c r="PKF18" s="28"/>
      <c r="PKG18" s="875"/>
      <c r="PKH18" s="42"/>
      <c r="PKJ18" s="28"/>
      <c r="PKK18" s="875"/>
      <c r="PKL18" s="42"/>
      <c r="PKN18" s="28"/>
      <c r="PKO18" s="875"/>
      <c r="PKP18" s="42"/>
      <c r="PKR18" s="28"/>
      <c r="PKS18" s="875"/>
      <c r="PKT18" s="42"/>
      <c r="PKV18" s="28"/>
      <c r="PKW18" s="875"/>
      <c r="PKX18" s="42"/>
      <c r="PKZ18" s="28"/>
      <c r="PLA18" s="875"/>
      <c r="PLB18" s="42"/>
      <c r="PLD18" s="28"/>
      <c r="PLE18" s="875"/>
      <c r="PLF18" s="42"/>
      <c r="PLH18" s="28"/>
      <c r="PLI18" s="875"/>
      <c r="PLJ18" s="42"/>
      <c r="PLL18" s="28"/>
      <c r="PLM18" s="875"/>
      <c r="PLN18" s="42"/>
      <c r="PLP18" s="28"/>
      <c r="PLQ18" s="875"/>
      <c r="PLR18" s="42"/>
      <c r="PLT18" s="28"/>
      <c r="PLU18" s="875"/>
      <c r="PLV18" s="42"/>
      <c r="PLX18" s="28"/>
      <c r="PLY18" s="875"/>
      <c r="PLZ18" s="42"/>
      <c r="PMB18" s="28"/>
      <c r="PMC18" s="875"/>
      <c r="PMD18" s="42"/>
      <c r="PMF18" s="28"/>
      <c r="PMG18" s="875"/>
      <c r="PMH18" s="42"/>
      <c r="PMJ18" s="28"/>
      <c r="PMK18" s="875"/>
      <c r="PML18" s="42"/>
      <c r="PMN18" s="28"/>
      <c r="PMO18" s="875"/>
      <c r="PMP18" s="42"/>
      <c r="PMR18" s="28"/>
      <c r="PMS18" s="875"/>
      <c r="PMT18" s="42"/>
      <c r="PMV18" s="28"/>
      <c r="PMW18" s="875"/>
      <c r="PMX18" s="42"/>
      <c r="PMZ18" s="28"/>
      <c r="PNA18" s="875"/>
      <c r="PNB18" s="42"/>
      <c r="PND18" s="28"/>
      <c r="PNE18" s="875"/>
      <c r="PNF18" s="42"/>
      <c r="PNH18" s="28"/>
      <c r="PNI18" s="875"/>
      <c r="PNJ18" s="42"/>
      <c r="PNL18" s="28"/>
      <c r="PNM18" s="875"/>
      <c r="PNN18" s="42"/>
      <c r="PNP18" s="28"/>
      <c r="PNQ18" s="875"/>
      <c r="PNR18" s="42"/>
      <c r="PNT18" s="28"/>
      <c r="PNU18" s="875"/>
      <c r="PNV18" s="42"/>
      <c r="PNX18" s="28"/>
      <c r="PNY18" s="875"/>
      <c r="PNZ18" s="42"/>
      <c r="POB18" s="28"/>
      <c r="POC18" s="875"/>
      <c r="POD18" s="42"/>
      <c r="POF18" s="28"/>
      <c r="POG18" s="875"/>
      <c r="POH18" s="42"/>
      <c r="POJ18" s="28"/>
      <c r="POK18" s="875"/>
      <c r="POL18" s="42"/>
      <c r="PON18" s="28"/>
      <c r="POO18" s="875"/>
      <c r="POP18" s="42"/>
      <c r="POR18" s="28"/>
      <c r="POS18" s="875"/>
      <c r="POT18" s="42"/>
      <c r="POV18" s="28"/>
      <c r="POW18" s="875"/>
      <c r="POX18" s="42"/>
      <c r="POZ18" s="28"/>
      <c r="PPA18" s="875"/>
      <c r="PPB18" s="42"/>
      <c r="PPD18" s="28"/>
      <c r="PPE18" s="875"/>
      <c r="PPF18" s="42"/>
      <c r="PPH18" s="28"/>
      <c r="PPI18" s="875"/>
      <c r="PPJ18" s="42"/>
      <c r="PPL18" s="28"/>
      <c r="PPM18" s="875"/>
      <c r="PPN18" s="42"/>
      <c r="PPP18" s="28"/>
      <c r="PPQ18" s="875"/>
      <c r="PPR18" s="42"/>
      <c r="PPT18" s="28"/>
      <c r="PPU18" s="875"/>
      <c r="PPV18" s="42"/>
      <c r="PPX18" s="28"/>
      <c r="PPY18" s="875"/>
      <c r="PPZ18" s="42"/>
      <c r="PQB18" s="28"/>
      <c r="PQC18" s="875"/>
      <c r="PQD18" s="42"/>
      <c r="PQF18" s="28"/>
      <c r="PQG18" s="875"/>
      <c r="PQH18" s="42"/>
      <c r="PQJ18" s="28"/>
      <c r="PQK18" s="875"/>
      <c r="PQL18" s="42"/>
      <c r="PQN18" s="28"/>
      <c r="PQO18" s="875"/>
      <c r="PQP18" s="42"/>
      <c r="PQR18" s="28"/>
      <c r="PQS18" s="875"/>
      <c r="PQT18" s="42"/>
      <c r="PQV18" s="28"/>
      <c r="PQW18" s="875"/>
      <c r="PQX18" s="42"/>
      <c r="PQZ18" s="28"/>
      <c r="PRA18" s="875"/>
      <c r="PRB18" s="42"/>
      <c r="PRD18" s="28"/>
      <c r="PRE18" s="875"/>
      <c r="PRF18" s="42"/>
      <c r="PRH18" s="28"/>
      <c r="PRI18" s="875"/>
      <c r="PRJ18" s="42"/>
      <c r="PRL18" s="28"/>
      <c r="PRM18" s="875"/>
      <c r="PRN18" s="42"/>
      <c r="PRP18" s="28"/>
      <c r="PRQ18" s="875"/>
      <c r="PRR18" s="42"/>
      <c r="PRT18" s="28"/>
      <c r="PRU18" s="875"/>
      <c r="PRV18" s="42"/>
      <c r="PRX18" s="28"/>
      <c r="PRY18" s="875"/>
      <c r="PRZ18" s="42"/>
      <c r="PSB18" s="28"/>
      <c r="PSC18" s="875"/>
      <c r="PSD18" s="42"/>
      <c r="PSF18" s="28"/>
      <c r="PSG18" s="875"/>
      <c r="PSH18" s="42"/>
      <c r="PSJ18" s="28"/>
      <c r="PSK18" s="875"/>
      <c r="PSL18" s="42"/>
      <c r="PSN18" s="28"/>
      <c r="PSO18" s="875"/>
      <c r="PSP18" s="42"/>
      <c r="PSR18" s="28"/>
      <c r="PSS18" s="875"/>
      <c r="PST18" s="42"/>
      <c r="PSV18" s="28"/>
      <c r="PSW18" s="875"/>
      <c r="PSX18" s="42"/>
      <c r="PSZ18" s="28"/>
      <c r="PTA18" s="875"/>
      <c r="PTB18" s="42"/>
      <c r="PTD18" s="28"/>
      <c r="PTE18" s="875"/>
      <c r="PTF18" s="42"/>
      <c r="PTH18" s="28"/>
      <c r="PTI18" s="875"/>
      <c r="PTJ18" s="42"/>
      <c r="PTL18" s="28"/>
      <c r="PTM18" s="875"/>
      <c r="PTN18" s="42"/>
      <c r="PTP18" s="28"/>
      <c r="PTQ18" s="875"/>
      <c r="PTR18" s="42"/>
      <c r="PTT18" s="28"/>
      <c r="PTU18" s="875"/>
      <c r="PTV18" s="42"/>
      <c r="PTX18" s="28"/>
      <c r="PTY18" s="875"/>
      <c r="PTZ18" s="42"/>
      <c r="PUB18" s="28"/>
      <c r="PUC18" s="875"/>
      <c r="PUD18" s="42"/>
      <c r="PUF18" s="28"/>
      <c r="PUG18" s="875"/>
      <c r="PUH18" s="42"/>
      <c r="PUJ18" s="28"/>
      <c r="PUK18" s="875"/>
      <c r="PUL18" s="42"/>
      <c r="PUN18" s="28"/>
      <c r="PUO18" s="875"/>
      <c r="PUP18" s="42"/>
      <c r="PUR18" s="28"/>
      <c r="PUS18" s="875"/>
      <c r="PUT18" s="42"/>
      <c r="PUV18" s="28"/>
      <c r="PUW18" s="875"/>
      <c r="PUX18" s="42"/>
      <c r="PUZ18" s="28"/>
      <c r="PVA18" s="875"/>
      <c r="PVB18" s="42"/>
      <c r="PVD18" s="28"/>
      <c r="PVE18" s="875"/>
      <c r="PVF18" s="42"/>
      <c r="PVH18" s="28"/>
      <c r="PVI18" s="875"/>
      <c r="PVJ18" s="42"/>
      <c r="PVL18" s="28"/>
      <c r="PVM18" s="875"/>
      <c r="PVN18" s="42"/>
      <c r="PVP18" s="28"/>
      <c r="PVQ18" s="875"/>
      <c r="PVR18" s="42"/>
      <c r="PVT18" s="28"/>
      <c r="PVU18" s="875"/>
      <c r="PVV18" s="42"/>
      <c r="PVX18" s="28"/>
      <c r="PVY18" s="875"/>
      <c r="PVZ18" s="42"/>
      <c r="PWB18" s="28"/>
      <c r="PWC18" s="875"/>
      <c r="PWD18" s="42"/>
      <c r="PWF18" s="28"/>
      <c r="PWG18" s="875"/>
      <c r="PWH18" s="42"/>
      <c r="PWJ18" s="28"/>
      <c r="PWK18" s="875"/>
      <c r="PWL18" s="42"/>
      <c r="PWN18" s="28"/>
      <c r="PWO18" s="875"/>
      <c r="PWP18" s="42"/>
      <c r="PWR18" s="28"/>
      <c r="PWS18" s="875"/>
      <c r="PWT18" s="42"/>
      <c r="PWV18" s="28"/>
      <c r="PWW18" s="875"/>
      <c r="PWX18" s="42"/>
      <c r="PWZ18" s="28"/>
      <c r="PXA18" s="875"/>
      <c r="PXB18" s="42"/>
      <c r="PXD18" s="28"/>
      <c r="PXE18" s="875"/>
      <c r="PXF18" s="42"/>
      <c r="PXH18" s="28"/>
      <c r="PXI18" s="875"/>
      <c r="PXJ18" s="42"/>
      <c r="PXL18" s="28"/>
      <c r="PXM18" s="875"/>
      <c r="PXN18" s="42"/>
      <c r="PXP18" s="28"/>
      <c r="PXQ18" s="875"/>
      <c r="PXR18" s="42"/>
      <c r="PXT18" s="28"/>
      <c r="PXU18" s="875"/>
      <c r="PXV18" s="42"/>
      <c r="PXX18" s="28"/>
      <c r="PXY18" s="875"/>
      <c r="PXZ18" s="42"/>
      <c r="PYB18" s="28"/>
      <c r="PYC18" s="875"/>
      <c r="PYD18" s="42"/>
      <c r="PYF18" s="28"/>
      <c r="PYG18" s="875"/>
      <c r="PYH18" s="42"/>
      <c r="PYJ18" s="28"/>
      <c r="PYK18" s="875"/>
      <c r="PYL18" s="42"/>
      <c r="PYN18" s="28"/>
      <c r="PYO18" s="875"/>
      <c r="PYP18" s="42"/>
      <c r="PYR18" s="28"/>
      <c r="PYS18" s="875"/>
      <c r="PYT18" s="42"/>
      <c r="PYV18" s="28"/>
      <c r="PYW18" s="875"/>
      <c r="PYX18" s="42"/>
      <c r="PYZ18" s="28"/>
      <c r="PZA18" s="875"/>
      <c r="PZB18" s="42"/>
      <c r="PZD18" s="28"/>
      <c r="PZE18" s="875"/>
      <c r="PZF18" s="42"/>
      <c r="PZH18" s="28"/>
      <c r="PZI18" s="875"/>
      <c r="PZJ18" s="42"/>
      <c r="PZL18" s="28"/>
      <c r="PZM18" s="875"/>
      <c r="PZN18" s="42"/>
      <c r="PZP18" s="28"/>
      <c r="PZQ18" s="875"/>
      <c r="PZR18" s="42"/>
      <c r="PZT18" s="28"/>
      <c r="PZU18" s="875"/>
      <c r="PZV18" s="42"/>
      <c r="PZX18" s="28"/>
      <c r="PZY18" s="875"/>
      <c r="PZZ18" s="42"/>
      <c r="QAB18" s="28"/>
      <c r="QAC18" s="875"/>
      <c r="QAD18" s="42"/>
      <c r="QAF18" s="28"/>
      <c r="QAG18" s="875"/>
      <c r="QAH18" s="42"/>
      <c r="QAJ18" s="28"/>
      <c r="QAK18" s="875"/>
      <c r="QAL18" s="42"/>
      <c r="QAN18" s="28"/>
      <c r="QAO18" s="875"/>
      <c r="QAP18" s="42"/>
      <c r="QAR18" s="28"/>
      <c r="QAS18" s="875"/>
      <c r="QAT18" s="42"/>
      <c r="QAV18" s="28"/>
      <c r="QAW18" s="875"/>
      <c r="QAX18" s="42"/>
      <c r="QAZ18" s="28"/>
      <c r="QBA18" s="875"/>
      <c r="QBB18" s="42"/>
      <c r="QBD18" s="28"/>
      <c r="QBE18" s="875"/>
      <c r="QBF18" s="42"/>
      <c r="QBH18" s="28"/>
      <c r="QBI18" s="875"/>
      <c r="QBJ18" s="42"/>
      <c r="QBL18" s="28"/>
      <c r="QBM18" s="875"/>
      <c r="QBN18" s="42"/>
      <c r="QBP18" s="28"/>
      <c r="QBQ18" s="875"/>
      <c r="QBR18" s="42"/>
      <c r="QBT18" s="28"/>
      <c r="QBU18" s="875"/>
      <c r="QBV18" s="42"/>
      <c r="QBX18" s="28"/>
      <c r="QBY18" s="875"/>
      <c r="QBZ18" s="42"/>
      <c r="QCB18" s="28"/>
      <c r="QCC18" s="875"/>
      <c r="QCD18" s="42"/>
      <c r="QCF18" s="28"/>
      <c r="QCG18" s="875"/>
      <c r="QCH18" s="42"/>
      <c r="QCJ18" s="28"/>
      <c r="QCK18" s="875"/>
      <c r="QCL18" s="42"/>
      <c r="QCN18" s="28"/>
      <c r="QCO18" s="875"/>
      <c r="QCP18" s="42"/>
      <c r="QCR18" s="28"/>
      <c r="QCS18" s="875"/>
      <c r="QCT18" s="42"/>
      <c r="QCV18" s="28"/>
      <c r="QCW18" s="875"/>
      <c r="QCX18" s="42"/>
      <c r="QCZ18" s="28"/>
      <c r="QDA18" s="875"/>
      <c r="QDB18" s="42"/>
      <c r="QDD18" s="28"/>
      <c r="QDE18" s="875"/>
      <c r="QDF18" s="42"/>
      <c r="QDH18" s="28"/>
      <c r="QDI18" s="875"/>
      <c r="QDJ18" s="42"/>
      <c r="QDL18" s="28"/>
      <c r="QDM18" s="875"/>
      <c r="QDN18" s="42"/>
      <c r="QDP18" s="28"/>
      <c r="QDQ18" s="875"/>
      <c r="QDR18" s="42"/>
      <c r="QDT18" s="28"/>
      <c r="QDU18" s="875"/>
      <c r="QDV18" s="42"/>
      <c r="QDX18" s="28"/>
      <c r="QDY18" s="875"/>
      <c r="QDZ18" s="42"/>
      <c r="QEB18" s="28"/>
      <c r="QEC18" s="875"/>
      <c r="QED18" s="42"/>
      <c r="QEF18" s="28"/>
      <c r="QEG18" s="875"/>
      <c r="QEH18" s="42"/>
      <c r="QEJ18" s="28"/>
      <c r="QEK18" s="875"/>
      <c r="QEL18" s="42"/>
      <c r="QEN18" s="28"/>
      <c r="QEO18" s="875"/>
      <c r="QEP18" s="42"/>
      <c r="QER18" s="28"/>
      <c r="QES18" s="875"/>
      <c r="QET18" s="42"/>
      <c r="QEV18" s="28"/>
      <c r="QEW18" s="875"/>
      <c r="QEX18" s="42"/>
      <c r="QEZ18" s="28"/>
      <c r="QFA18" s="875"/>
      <c r="QFB18" s="42"/>
      <c r="QFD18" s="28"/>
      <c r="QFE18" s="875"/>
      <c r="QFF18" s="42"/>
      <c r="QFH18" s="28"/>
      <c r="QFI18" s="875"/>
      <c r="QFJ18" s="42"/>
      <c r="QFL18" s="28"/>
      <c r="QFM18" s="875"/>
      <c r="QFN18" s="42"/>
      <c r="QFP18" s="28"/>
      <c r="QFQ18" s="875"/>
      <c r="QFR18" s="42"/>
      <c r="QFT18" s="28"/>
      <c r="QFU18" s="875"/>
      <c r="QFV18" s="42"/>
      <c r="QFX18" s="28"/>
      <c r="QFY18" s="875"/>
      <c r="QFZ18" s="42"/>
      <c r="QGB18" s="28"/>
      <c r="QGC18" s="875"/>
      <c r="QGD18" s="42"/>
      <c r="QGF18" s="28"/>
      <c r="QGG18" s="875"/>
      <c r="QGH18" s="42"/>
      <c r="QGJ18" s="28"/>
      <c r="QGK18" s="875"/>
      <c r="QGL18" s="42"/>
      <c r="QGN18" s="28"/>
      <c r="QGO18" s="875"/>
      <c r="QGP18" s="42"/>
      <c r="QGR18" s="28"/>
      <c r="QGS18" s="875"/>
      <c r="QGT18" s="42"/>
      <c r="QGV18" s="28"/>
      <c r="QGW18" s="875"/>
      <c r="QGX18" s="42"/>
      <c r="QGZ18" s="28"/>
      <c r="QHA18" s="875"/>
      <c r="QHB18" s="42"/>
      <c r="QHD18" s="28"/>
      <c r="QHE18" s="875"/>
      <c r="QHF18" s="42"/>
      <c r="QHH18" s="28"/>
      <c r="QHI18" s="875"/>
      <c r="QHJ18" s="42"/>
      <c r="QHL18" s="28"/>
      <c r="QHM18" s="875"/>
      <c r="QHN18" s="42"/>
      <c r="QHP18" s="28"/>
      <c r="QHQ18" s="875"/>
      <c r="QHR18" s="42"/>
      <c r="QHT18" s="28"/>
      <c r="QHU18" s="875"/>
      <c r="QHV18" s="42"/>
      <c r="QHX18" s="28"/>
      <c r="QHY18" s="875"/>
      <c r="QHZ18" s="42"/>
      <c r="QIB18" s="28"/>
      <c r="QIC18" s="875"/>
      <c r="QID18" s="42"/>
      <c r="QIF18" s="28"/>
      <c r="QIG18" s="875"/>
      <c r="QIH18" s="42"/>
      <c r="QIJ18" s="28"/>
      <c r="QIK18" s="875"/>
      <c r="QIL18" s="42"/>
      <c r="QIN18" s="28"/>
      <c r="QIO18" s="875"/>
      <c r="QIP18" s="42"/>
      <c r="QIR18" s="28"/>
      <c r="QIS18" s="875"/>
      <c r="QIT18" s="42"/>
      <c r="QIV18" s="28"/>
      <c r="QIW18" s="875"/>
      <c r="QIX18" s="42"/>
      <c r="QIZ18" s="28"/>
      <c r="QJA18" s="875"/>
      <c r="QJB18" s="42"/>
      <c r="QJD18" s="28"/>
      <c r="QJE18" s="875"/>
      <c r="QJF18" s="42"/>
      <c r="QJH18" s="28"/>
      <c r="QJI18" s="875"/>
      <c r="QJJ18" s="42"/>
      <c r="QJL18" s="28"/>
      <c r="QJM18" s="875"/>
      <c r="QJN18" s="42"/>
      <c r="QJP18" s="28"/>
      <c r="QJQ18" s="875"/>
      <c r="QJR18" s="42"/>
      <c r="QJT18" s="28"/>
      <c r="QJU18" s="875"/>
      <c r="QJV18" s="42"/>
      <c r="QJX18" s="28"/>
      <c r="QJY18" s="875"/>
      <c r="QJZ18" s="42"/>
      <c r="QKB18" s="28"/>
      <c r="QKC18" s="875"/>
      <c r="QKD18" s="42"/>
      <c r="QKF18" s="28"/>
      <c r="QKG18" s="875"/>
      <c r="QKH18" s="42"/>
      <c r="QKJ18" s="28"/>
      <c r="QKK18" s="875"/>
      <c r="QKL18" s="42"/>
      <c r="QKN18" s="28"/>
      <c r="QKO18" s="875"/>
      <c r="QKP18" s="42"/>
      <c r="QKR18" s="28"/>
      <c r="QKS18" s="875"/>
      <c r="QKT18" s="42"/>
      <c r="QKV18" s="28"/>
      <c r="QKW18" s="875"/>
      <c r="QKX18" s="42"/>
      <c r="QKZ18" s="28"/>
      <c r="QLA18" s="875"/>
      <c r="QLB18" s="42"/>
      <c r="QLD18" s="28"/>
      <c r="QLE18" s="875"/>
      <c r="QLF18" s="42"/>
      <c r="QLH18" s="28"/>
      <c r="QLI18" s="875"/>
      <c r="QLJ18" s="42"/>
      <c r="QLL18" s="28"/>
      <c r="QLM18" s="875"/>
      <c r="QLN18" s="42"/>
      <c r="QLP18" s="28"/>
      <c r="QLQ18" s="875"/>
      <c r="QLR18" s="42"/>
      <c r="QLT18" s="28"/>
      <c r="QLU18" s="875"/>
      <c r="QLV18" s="42"/>
      <c r="QLX18" s="28"/>
      <c r="QLY18" s="875"/>
      <c r="QLZ18" s="42"/>
      <c r="QMB18" s="28"/>
      <c r="QMC18" s="875"/>
      <c r="QMD18" s="42"/>
      <c r="QMF18" s="28"/>
      <c r="QMG18" s="875"/>
      <c r="QMH18" s="42"/>
      <c r="QMJ18" s="28"/>
      <c r="QMK18" s="875"/>
      <c r="QML18" s="42"/>
      <c r="QMN18" s="28"/>
      <c r="QMO18" s="875"/>
      <c r="QMP18" s="42"/>
      <c r="QMR18" s="28"/>
      <c r="QMS18" s="875"/>
      <c r="QMT18" s="42"/>
      <c r="QMV18" s="28"/>
      <c r="QMW18" s="875"/>
      <c r="QMX18" s="42"/>
      <c r="QMZ18" s="28"/>
      <c r="QNA18" s="875"/>
      <c r="QNB18" s="42"/>
      <c r="QND18" s="28"/>
      <c r="QNE18" s="875"/>
      <c r="QNF18" s="42"/>
      <c r="QNH18" s="28"/>
      <c r="QNI18" s="875"/>
      <c r="QNJ18" s="42"/>
      <c r="QNL18" s="28"/>
      <c r="QNM18" s="875"/>
      <c r="QNN18" s="42"/>
      <c r="QNP18" s="28"/>
      <c r="QNQ18" s="875"/>
      <c r="QNR18" s="42"/>
      <c r="QNT18" s="28"/>
      <c r="QNU18" s="875"/>
      <c r="QNV18" s="42"/>
      <c r="QNX18" s="28"/>
      <c r="QNY18" s="875"/>
      <c r="QNZ18" s="42"/>
      <c r="QOB18" s="28"/>
      <c r="QOC18" s="875"/>
      <c r="QOD18" s="42"/>
      <c r="QOF18" s="28"/>
      <c r="QOG18" s="875"/>
      <c r="QOH18" s="42"/>
      <c r="QOJ18" s="28"/>
      <c r="QOK18" s="875"/>
      <c r="QOL18" s="42"/>
      <c r="QON18" s="28"/>
      <c r="QOO18" s="875"/>
      <c r="QOP18" s="42"/>
      <c r="QOR18" s="28"/>
      <c r="QOS18" s="875"/>
      <c r="QOT18" s="42"/>
      <c r="QOV18" s="28"/>
      <c r="QOW18" s="875"/>
      <c r="QOX18" s="42"/>
      <c r="QOZ18" s="28"/>
      <c r="QPA18" s="875"/>
      <c r="QPB18" s="42"/>
      <c r="QPD18" s="28"/>
      <c r="QPE18" s="875"/>
      <c r="QPF18" s="42"/>
      <c r="QPH18" s="28"/>
      <c r="QPI18" s="875"/>
      <c r="QPJ18" s="42"/>
      <c r="QPL18" s="28"/>
      <c r="QPM18" s="875"/>
      <c r="QPN18" s="42"/>
      <c r="QPP18" s="28"/>
      <c r="QPQ18" s="875"/>
      <c r="QPR18" s="42"/>
      <c r="QPT18" s="28"/>
      <c r="QPU18" s="875"/>
      <c r="QPV18" s="42"/>
      <c r="QPX18" s="28"/>
      <c r="QPY18" s="875"/>
      <c r="QPZ18" s="42"/>
      <c r="QQB18" s="28"/>
      <c r="QQC18" s="875"/>
      <c r="QQD18" s="42"/>
      <c r="QQF18" s="28"/>
      <c r="QQG18" s="875"/>
      <c r="QQH18" s="42"/>
      <c r="QQJ18" s="28"/>
      <c r="QQK18" s="875"/>
      <c r="QQL18" s="42"/>
      <c r="QQN18" s="28"/>
      <c r="QQO18" s="875"/>
      <c r="QQP18" s="42"/>
      <c r="QQR18" s="28"/>
      <c r="QQS18" s="875"/>
      <c r="QQT18" s="42"/>
      <c r="QQV18" s="28"/>
      <c r="QQW18" s="875"/>
      <c r="QQX18" s="42"/>
      <c r="QQZ18" s="28"/>
      <c r="QRA18" s="875"/>
      <c r="QRB18" s="42"/>
      <c r="QRD18" s="28"/>
      <c r="QRE18" s="875"/>
      <c r="QRF18" s="42"/>
      <c r="QRH18" s="28"/>
      <c r="QRI18" s="875"/>
      <c r="QRJ18" s="42"/>
      <c r="QRL18" s="28"/>
      <c r="QRM18" s="875"/>
      <c r="QRN18" s="42"/>
      <c r="QRP18" s="28"/>
      <c r="QRQ18" s="875"/>
      <c r="QRR18" s="42"/>
      <c r="QRT18" s="28"/>
      <c r="QRU18" s="875"/>
      <c r="QRV18" s="42"/>
      <c r="QRX18" s="28"/>
      <c r="QRY18" s="875"/>
      <c r="QRZ18" s="42"/>
      <c r="QSB18" s="28"/>
      <c r="QSC18" s="875"/>
      <c r="QSD18" s="42"/>
      <c r="QSF18" s="28"/>
      <c r="QSG18" s="875"/>
      <c r="QSH18" s="42"/>
      <c r="QSJ18" s="28"/>
      <c r="QSK18" s="875"/>
      <c r="QSL18" s="42"/>
      <c r="QSN18" s="28"/>
      <c r="QSO18" s="875"/>
      <c r="QSP18" s="42"/>
      <c r="QSR18" s="28"/>
      <c r="QSS18" s="875"/>
      <c r="QST18" s="42"/>
      <c r="QSV18" s="28"/>
      <c r="QSW18" s="875"/>
      <c r="QSX18" s="42"/>
      <c r="QSZ18" s="28"/>
      <c r="QTA18" s="875"/>
      <c r="QTB18" s="42"/>
      <c r="QTD18" s="28"/>
      <c r="QTE18" s="875"/>
      <c r="QTF18" s="42"/>
      <c r="QTH18" s="28"/>
      <c r="QTI18" s="875"/>
      <c r="QTJ18" s="42"/>
      <c r="QTL18" s="28"/>
      <c r="QTM18" s="875"/>
      <c r="QTN18" s="42"/>
      <c r="QTP18" s="28"/>
      <c r="QTQ18" s="875"/>
      <c r="QTR18" s="42"/>
      <c r="QTT18" s="28"/>
      <c r="QTU18" s="875"/>
      <c r="QTV18" s="42"/>
      <c r="QTX18" s="28"/>
      <c r="QTY18" s="875"/>
      <c r="QTZ18" s="42"/>
      <c r="QUB18" s="28"/>
      <c r="QUC18" s="875"/>
      <c r="QUD18" s="42"/>
      <c r="QUF18" s="28"/>
      <c r="QUG18" s="875"/>
      <c r="QUH18" s="42"/>
      <c r="QUJ18" s="28"/>
      <c r="QUK18" s="875"/>
      <c r="QUL18" s="42"/>
      <c r="QUN18" s="28"/>
      <c r="QUO18" s="875"/>
      <c r="QUP18" s="42"/>
      <c r="QUR18" s="28"/>
      <c r="QUS18" s="875"/>
      <c r="QUT18" s="42"/>
      <c r="QUV18" s="28"/>
      <c r="QUW18" s="875"/>
      <c r="QUX18" s="42"/>
      <c r="QUZ18" s="28"/>
      <c r="QVA18" s="875"/>
      <c r="QVB18" s="42"/>
      <c r="QVD18" s="28"/>
      <c r="QVE18" s="875"/>
      <c r="QVF18" s="42"/>
      <c r="QVH18" s="28"/>
      <c r="QVI18" s="875"/>
      <c r="QVJ18" s="42"/>
      <c r="QVL18" s="28"/>
      <c r="QVM18" s="875"/>
      <c r="QVN18" s="42"/>
      <c r="QVP18" s="28"/>
      <c r="QVQ18" s="875"/>
      <c r="QVR18" s="42"/>
      <c r="QVT18" s="28"/>
      <c r="QVU18" s="875"/>
      <c r="QVV18" s="42"/>
      <c r="QVX18" s="28"/>
      <c r="QVY18" s="875"/>
      <c r="QVZ18" s="42"/>
      <c r="QWB18" s="28"/>
      <c r="QWC18" s="875"/>
      <c r="QWD18" s="42"/>
      <c r="QWF18" s="28"/>
      <c r="QWG18" s="875"/>
      <c r="QWH18" s="42"/>
      <c r="QWJ18" s="28"/>
      <c r="QWK18" s="875"/>
      <c r="QWL18" s="42"/>
      <c r="QWN18" s="28"/>
      <c r="QWO18" s="875"/>
      <c r="QWP18" s="42"/>
      <c r="QWR18" s="28"/>
      <c r="QWS18" s="875"/>
      <c r="QWT18" s="42"/>
      <c r="QWV18" s="28"/>
      <c r="QWW18" s="875"/>
      <c r="QWX18" s="42"/>
      <c r="QWZ18" s="28"/>
      <c r="QXA18" s="875"/>
      <c r="QXB18" s="42"/>
      <c r="QXD18" s="28"/>
      <c r="QXE18" s="875"/>
      <c r="QXF18" s="42"/>
      <c r="QXH18" s="28"/>
      <c r="QXI18" s="875"/>
      <c r="QXJ18" s="42"/>
      <c r="QXL18" s="28"/>
      <c r="QXM18" s="875"/>
      <c r="QXN18" s="42"/>
      <c r="QXP18" s="28"/>
      <c r="QXQ18" s="875"/>
      <c r="QXR18" s="42"/>
      <c r="QXT18" s="28"/>
      <c r="QXU18" s="875"/>
      <c r="QXV18" s="42"/>
      <c r="QXX18" s="28"/>
      <c r="QXY18" s="875"/>
      <c r="QXZ18" s="42"/>
      <c r="QYB18" s="28"/>
      <c r="QYC18" s="875"/>
      <c r="QYD18" s="42"/>
      <c r="QYF18" s="28"/>
      <c r="QYG18" s="875"/>
      <c r="QYH18" s="42"/>
      <c r="QYJ18" s="28"/>
      <c r="QYK18" s="875"/>
      <c r="QYL18" s="42"/>
      <c r="QYN18" s="28"/>
      <c r="QYO18" s="875"/>
      <c r="QYP18" s="42"/>
      <c r="QYR18" s="28"/>
      <c r="QYS18" s="875"/>
      <c r="QYT18" s="42"/>
      <c r="QYV18" s="28"/>
      <c r="QYW18" s="875"/>
      <c r="QYX18" s="42"/>
      <c r="QYZ18" s="28"/>
      <c r="QZA18" s="875"/>
      <c r="QZB18" s="42"/>
      <c r="QZD18" s="28"/>
      <c r="QZE18" s="875"/>
      <c r="QZF18" s="42"/>
      <c r="QZH18" s="28"/>
      <c r="QZI18" s="875"/>
      <c r="QZJ18" s="42"/>
      <c r="QZL18" s="28"/>
      <c r="QZM18" s="875"/>
      <c r="QZN18" s="42"/>
      <c r="QZP18" s="28"/>
      <c r="QZQ18" s="875"/>
      <c r="QZR18" s="42"/>
      <c r="QZT18" s="28"/>
      <c r="QZU18" s="875"/>
      <c r="QZV18" s="42"/>
      <c r="QZX18" s="28"/>
      <c r="QZY18" s="875"/>
      <c r="QZZ18" s="42"/>
      <c r="RAB18" s="28"/>
      <c r="RAC18" s="875"/>
      <c r="RAD18" s="42"/>
      <c r="RAF18" s="28"/>
      <c r="RAG18" s="875"/>
      <c r="RAH18" s="42"/>
      <c r="RAJ18" s="28"/>
      <c r="RAK18" s="875"/>
      <c r="RAL18" s="42"/>
      <c r="RAN18" s="28"/>
      <c r="RAO18" s="875"/>
      <c r="RAP18" s="42"/>
      <c r="RAR18" s="28"/>
      <c r="RAS18" s="875"/>
      <c r="RAT18" s="42"/>
      <c r="RAV18" s="28"/>
      <c r="RAW18" s="875"/>
      <c r="RAX18" s="42"/>
      <c r="RAZ18" s="28"/>
      <c r="RBA18" s="875"/>
      <c r="RBB18" s="42"/>
      <c r="RBD18" s="28"/>
      <c r="RBE18" s="875"/>
      <c r="RBF18" s="42"/>
      <c r="RBH18" s="28"/>
      <c r="RBI18" s="875"/>
      <c r="RBJ18" s="42"/>
      <c r="RBL18" s="28"/>
      <c r="RBM18" s="875"/>
      <c r="RBN18" s="42"/>
      <c r="RBP18" s="28"/>
      <c r="RBQ18" s="875"/>
      <c r="RBR18" s="42"/>
      <c r="RBT18" s="28"/>
      <c r="RBU18" s="875"/>
      <c r="RBV18" s="42"/>
      <c r="RBX18" s="28"/>
      <c r="RBY18" s="875"/>
      <c r="RBZ18" s="42"/>
      <c r="RCB18" s="28"/>
      <c r="RCC18" s="875"/>
      <c r="RCD18" s="42"/>
      <c r="RCF18" s="28"/>
      <c r="RCG18" s="875"/>
      <c r="RCH18" s="42"/>
      <c r="RCJ18" s="28"/>
      <c r="RCK18" s="875"/>
      <c r="RCL18" s="42"/>
      <c r="RCN18" s="28"/>
      <c r="RCO18" s="875"/>
      <c r="RCP18" s="42"/>
      <c r="RCR18" s="28"/>
      <c r="RCS18" s="875"/>
      <c r="RCT18" s="42"/>
      <c r="RCV18" s="28"/>
      <c r="RCW18" s="875"/>
      <c r="RCX18" s="42"/>
      <c r="RCZ18" s="28"/>
      <c r="RDA18" s="875"/>
      <c r="RDB18" s="42"/>
      <c r="RDD18" s="28"/>
      <c r="RDE18" s="875"/>
      <c r="RDF18" s="42"/>
      <c r="RDH18" s="28"/>
      <c r="RDI18" s="875"/>
      <c r="RDJ18" s="42"/>
      <c r="RDL18" s="28"/>
      <c r="RDM18" s="875"/>
      <c r="RDN18" s="42"/>
      <c r="RDP18" s="28"/>
      <c r="RDQ18" s="875"/>
      <c r="RDR18" s="42"/>
      <c r="RDT18" s="28"/>
      <c r="RDU18" s="875"/>
      <c r="RDV18" s="42"/>
      <c r="RDX18" s="28"/>
      <c r="RDY18" s="875"/>
      <c r="RDZ18" s="42"/>
      <c r="REB18" s="28"/>
      <c r="REC18" s="875"/>
      <c r="RED18" s="42"/>
      <c r="REF18" s="28"/>
      <c r="REG18" s="875"/>
      <c r="REH18" s="42"/>
      <c r="REJ18" s="28"/>
      <c r="REK18" s="875"/>
      <c r="REL18" s="42"/>
      <c r="REN18" s="28"/>
      <c r="REO18" s="875"/>
      <c r="REP18" s="42"/>
      <c r="RER18" s="28"/>
      <c r="RES18" s="875"/>
      <c r="RET18" s="42"/>
      <c r="REV18" s="28"/>
      <c r="REW18" s="875"/>
      <c r="REX18" s="42"/>
      <c r="REZ18" s="28"/>
      <c r="RFA18" s="875"/>
      <c r="RFB18" s="42"/>
      <c r="RFD18" s="28"/>
      <c r="RFE18" s="875"/>
      <c r="RFF18" s="42"/>
      <c r="RFH18" s="28"/>
      <c r="RFI18" s="875"/>
      <c r="RFJ18" s="42"/>
      <c r="RFL18" s="28"/>
      <c r="RFM18" s="875"/>
      <c r="RFN18" s="42"/>
      <c r="RFP18" s="28"/>
      <c r="RFQ18" s="875"/>
      <c r="RFR18" s="42"/>
      <c r="RFT18" s="28"/>
      <c r="RFU18" s="875"/>
      <c r="RFV18" s="42"/>
      <c r="RFX18" s="28"/>
      <c r="RFY18" s="875"/>
      <c r="RFZ18" s="42"/>
      <c r="RGB18" s="28"/>
      <c r="RGC18" s="875"/>
      <c r="RGD18" s="42"/>
      <c r="RGF18" s="28"/>
      <c r="RGG18" s="875"/>
      <c r="RGH18" s="42"/>
      <c r="RGJ18" s="28"/>
      <c r="RGK18" s="875"/>
      <c r="RGL18" s="42"/>
      <c r="RGN18" s="28"/>
      <c r="RGO18" s="875"/>
      <c r="RGP18" s="42"/>
      <c r="RGR18" s="28"/>
      <c r="RGS18" s="875"/>
      <c r="RGT18" s="42"/>
      <c r="RGV18" s="28"/>
      <c r="RGW18" s="875"/>
      <c r="RGX18" s="42"/>
      <c r="RGZ18" s="28"/>
      <c r="RHA18" s="875"/>
      <c r="RHB18" s="42"/>
      <c r="RHD18" s="28"/>
      <c r="RHE18" s="875"/>
      <c r="RHF18" s="42"/>
      <c r="RHH18" s="28"/>
      <c r="RHI18" s="875"/>
      <c r="RHJ18" s="42"/>
      <c r="RHL18" s="28"/>
      <c r="RHM18" s="875"/>
      <c r="RHN18" s="42"/>
      <c r="RHP18" s="28"/>
      <c r="RHQ18" s="875"/>
      <c r="RHR18" s="42"/>
      <c r="RHT18" s="28"/>
      <c r="RHU18" s="875"/>
      <c r="RHV18" s="42"/>
      <c r="RHX18" s="28"/>
      <c r="RHY18" s="875"/>
      <c r="RHZ18" s="42"/>
      <c r="RIB18" s="28"/>
      <c r="RIC18" s="875"/>
      <c r="RID18" s="42"/>
      <c r="RIF18" s="28"/>
      <c r="RIG18" s="875"/>
      <c r="RIH18" s="42"/>
      <c r="RIJ18" s="28"/>
      <c r="RIK18" s="875"/>
      <c r="RIL18" s="42"/>
      <c r="RIN18" s="28"/>
      <c r="RIO18" s="875"/>
      <c r="RIP18" s="42"/>
      <c r="RIR18" s="28"/>
      <c r="RIS18" s="875"/>
      <c r="RIT18" s="42"/>
      <c r="RIV18" s="28"/>
      <c r="RIW18" s="875"/>
      <c r="RIX18" s="42"/>
      <c r="RIZ18" s="28"/>
      <c r="RJA18" s="875"/>
      <c r="RJB18" s="42"/>
      <c r="RJD18" s="28"/>
      <c r="RJE18" s="875"/>
      <c r="RJF18" s="42"/>
      <c r="RJH18" s="28"/>
      <c r="RJI18" s="875"/>
      <c r="RJJ18" s="42"/>
      <c r="RJL18" s="28"/>
      <c r="RJM18" s="875"/>
      <c r="RJN18" s="42"/>
      <c r="RJP18" s="28"/>
      <c r="RJQ18" s="875"/>
      <c r="RJR18" s="42"/>
      <c r="RJT18" s="28"/>
      <c r="RJU18" s="875"/>
      <c r="RJV18" s="42"/>
      <c r="RJX18" s="28"/>
      <c r="RJY18" s="875"/>
      <c r="RJZ18" s="42"/>
      <c r="RKB18" s="28"/>
      <c r="RKC18" s="875"/>
      <c r="RKD18" s="42"/>
      <c r="RKF18" s="28"/>
      <c r="RKG18" s="875"/>
      <c r="RKH18" s="42"/>
      <c r="RKJ18" s="28"/>
      <c r="RKK18" s="875"/>
      <c r="RKL18" s="42"/>
      <c r="RKN18" s="28"/>
      <c r="RKO18" s="875"/>
      <c r="RKP18" s="42"/>
      <c r="RKR18" s="28"/>
      <c r="RKS18" s="875"/>
      <c r="RKT18" s="42"/>
      <c r="RKV18" s="28"/>
      <c r="RKW18" s="875"/>
      <c r="RKX18" s="42"/>
      <c r="RKZ18" s="28"/>
      <c r="RLA18" s="875"/>
      <c r="RLB18" s="42"/>
      <c r="RLD18" s="28"/>
      <c r="RLE18" s="875"/>
      <c r="RLF18" s="42"/>
      <c r="RLH18" s="28"/>
      <c r="RLI18" s="875"/>
      <c r="RLJ18" s="42"/>
      <c r="RLL18" s="28"/>
      <c r="RLM18" s="875"/>
      <c r="RLN18" s="42"/>
      <c r="RLP18" s="28"/>
      <c r="RLQ18" s="875"/>
      <c r="RLR18" s="42"/>
      <c r="RLT18" s="28"/>
      <c r="RLU18" s="875"/>
      <c r="RLV18" s="42"/>
      <c r="RLX18" s="28"/>
      <c r="RLY18" s="875"/>
      <c r="RLZ18" s="42"/>
      <c r="RMB18" s="28"/>
      <c r="RMC18" s="875"/>
      <c r="RMD18" s="42"/>
      <c r="RMF18" s="28"/>
      <c r="RMG18" s="875"/>
      <c r="RMH18" s="42"/>
      <c r="RMJ18" s="28"/>
      <c r="RMK18" s="875"/>
      <c r="RML18" s="42"/>
      <c r="RMN18" s="28"/>
      <c r="RMO18" s="875"/>
      <c r="RMP18" s="42"/>
      <c r="RMR18" s="28"/>
      <c r="RMS18" s="875"/>
      <c r="RMT18" s="42"/>
      <c r="RMV18" s="28"/>
      <c r="RMW18" s="875"/>
      <c r="RMX18" s="42"/>
      <c r="RMZ18" s="28"/>
      <c r="RNA18" s="875"/>
      <c r="RNB18" s="42"/>
      <c r="RND18" s="28"/>
      <c r="RNE18" s="875"/>
      <c r="RNF18" s="42"/>
      <c r="RNH18" s="28"/>
      <c r="RNI18" s="875"/>
      <c r="RNJ18" s="42"/>
      <c r="RNL18" s="28"/>
      <c r="RNM18" s="875"/>
      <c r="RNN18" s="42"/>
      <c r="RNP18" s="28"/>
      <c r="RNQ18" s="875"/>
      <c r="RNR18" s="42"/>
      <c r="RNT18" s="28"/>
      <c r="RNU18" s="875"/>
      <c r="RNV18" s="42"/>
      <c r="RNX18" s="28"/>
      <c r="RNY18" s="875"/>
      <c r="RNZ18" s="42"/>
      <c r="ROB18" s="28"/>
      <c r="ROC18" s="875"/>
      <c r="ROD18" s="42"/>
      <c r="ROF18" s="28"/>
      <c r="ROG18" s="875"/>
      <c r="ROH18" s="42"/>
      <c r="ROJ18" s="28"/>
      <c r="ROK18" s="875"/>
      <c r="ROL18" s="42"/>
      <c r="RON18" s="28"/>
      <c r="ROO18" s="875"/>
      <c r="ROP18" s="42"/>
      <c r="ROR18" s="28"/>
      <c r="ROS18" s="875"/>
      <c r="ROT18" s="42"/>
      <c r="ROV18" s="28"/>
      <c r="ROW18" s="875"/>
      <c r="ROX18" s="42"/>
      <c r="ROZ18" s="28"/>
      <c r="RPA18" s="875"/>
      <c r="RPB18" s="42"/>
      <c r="RPD18" s="28"/>
      <c r="RPE18" s="875"/>
      <c r="RPF18" s="42"/>
      <c r="RPH18" s="28"/>
      <c r="RPI18" s="875"/>
      <c r="RPJ18" s="42"/>
      <c r="RPL18" s="28"/>
      <c r="RPM18" s="875"/>
      <c r="RPN18" s="42"/>
      <c r="RPP18" s="28"/>
      <c r="RPQ18" s="875"/>
      <c r="RPR18" s="42"/>
      <c r="RPT18" s="28"/>
      <c r="RPU18" s="875"/>
      <c r="RPV18" s="42"/>
      <c r="RPX18" s="28"/>
      <c r="RPY18" s="875"/>
      <c r="RPZ18" s="42"/>
      <c r="RQB18" s="28"/>
      <c r="RQC18" s="875"/>
      <c r="RQD18" s="42"/>
      <c r="RQF18" s="28"/>
      <c r="RQG18" s="875"/>
      <c r="RQH18" s="42"/>
      <c r="RQJ18" s="28"/>
      <c r="RQK18" s="875"/>
      <c r="RQL18" s="42"/>
      <c r="RQN18" s="28"/>
      <c r="RQO18" s="875"/>
      <c r="RQP18" s="42"/>
      <c r="RQR18" s="28"/>
      <c r="RQS18" s="875"/>
      <c r="RQT18" s="42"/>
      <c r="RQV18" s="28"/>
      <c r="RQW18" s="875"/>
      <c r="RQX18" s="42"/>
      <c r="RQZ18" s="28"/>
      <c r="RRA18" s="875"/>
      <c r="RRB18" s="42"/>
      <c r="RRD18" s="28"/>
      <c r="RRE18" s="875"/>
      <c r="RRF18" s="42"/>
      <c r="RRH18" s="28"/>
      <c r="RRI18" s="875"/>
      <c r="RRJ18" s="42"/>
      <c r="RRL18" s="28"/>
      <c r="RRM18" s="875"/>
      <c r="RRN18" s="42"/>
      <c r="RRP18" s="28"/>
      <c r="RRQ18" s="875"/>
      <c r="RRR18" s="42"/>
      <c r="RRT18" s="28"/>
      <c r="RRU18" s="875"/>
      <c r="RRV18" s="42"/>
      <c r="RRX18" s="28"/>
      <c r="RRY18" s="875"/>
      <c r="RRZ18" s="42"/>
      <c r="RSB18" s="28"/>
      <c r="RSC18" s="875"/>
      <c r="RSD18" s="42"/>
      <c r="RSF18" s="28"/>
      <c r="RSG18" s="875"/>
      <c r="RSH18" s="42"/>
      <c r="RSJ18" s="28"/>
      <c r="RSK18" s="875"/>
      <c r="RSL18" s="42"/>
      <c r="RSN18" s="28"/>
      <c r="RSO18" s="875"/>
      <c r="RSP18" s="42"/>
      <c r="RSR18" s="28"/>
      <c r="RSS18" s="875"/>
      <c r="RST18" s="42"/>
      <c r="RSV18" s="28"/>
      <c r="RSW18" s="875"/>
      <c r="RSX18" s="42"/>
      <c r="RSZ18" s="28"/>
      <c r="RTA18" s="875"/>
      <c r="RTB18" s="42"/>
      <c r="RTD18" s="28"/>
      <c r="RTE18" s="875"/>
      <c r="RTF18" s="42"/>
      <c r="RTH18" s="28"/>
      <c r="RTI18" s="875"/>
      <c r="RTJ18" s="42"/>
      <c r="RTL18" s="28"/>
      <c r="RTM18" s="875"/>
      <c r="RTN18" s="42"/>
      <c r="RTP18" s="28"/>
      <c r="RTQ18" s="875"/>
      <c r="RTR18" s="42"/>
      <c r="RTT18" s="28"/>
      <c r="RTU18" s="875"/>
      <c r="RTV18" s="42"/>
      <c r="RTX18" s="28"/>
      <c r="RTY18" s="875"/>
      <c r="RTZ18" s="42"/>
      <c r="RUB18" s="28"/>
      <c r="RUC18" s="875"/>
      <c r="RUD18" s="42"/>
      <c r="RUF18" s="28"/>
      <c r="RUG18" s="875"/>
      <c r="RUH18" s="42"/>
      <c r="RUJ18" s="28"/>
      <c r="RUK18" s="875"/>
      <c r="RUL18" s="42"/>
      <c r="RUN18" s="28"/>
      <c r="RUO18" s="875"/>
      <c r="RUP18" s="42"/>
      <c r="RUR18" s="28"/>
      <c r="RUS18" s="875"/>
      <c r="RUT18" s="42"/>
      <c r="RUV18" s="28"/>
      <c r="RUW18" s="875"/>
      <c r="RUX18" s="42"/>
      <c r="RUZ18" s="28"/>
      <c r="RVA18" s="875"/>
      <c r="RVB18" s="42"/>
      <c r="RVD18" s="28"/>
      <c r="RVE18" s="875"/>
      <c r="RVF18" s="42"/>
      <c r="RVH18" s="28"/>
      <c r="RVI18" s="875"/>
      <c r="RVJ18" s="42"/>
      <c r="RVL18" s="28"/>
      <c r="RVM18" s="875"/>
      <c r="RVN18" s="42"/>
      <c r="RVP18" s="28"/>
      <c r="RVQ18" s="875"/>
      <c r="RVR18" s="42"/>
      <c r="RVT18" s="28"/>
      <c r="RVU18" s="875"/>
      <c r="RVV18" s="42"/>
      <c r="RVX18" s="28"/>
      <c r="RVY18" s="875"/>
      <c r="RVZ18" s="42"/>
      <c r="RWB18" s="28"/>
      <c r="RWC18" s="875"/>
      <c r="RWD18" s="42"/>
      <c r="RWF18" s="28"/>
      <c r="RWG18" s="875"/>
      <c r="RWH18" s="42"/>
      <c r="RWJ18" s="28"/>
      <c r="RWK18" s="875"/>
      <c r="RWL18" s="42"/>
      <c r="RWN18" s="28"/>
      <c r="RWO18" s="875"/>
      <c r="RWP18" s="42"/>
      <c r="RWR18" s="28"/>
      <c r="RWS18" s="875"/>
      <c r="RWT18" s="42"/>
      <c r="RWV18" s="28"/>
      <c r="RWW18" s="875"/>
      <c r="RWX18" s="42"/>
      <c r="RWZ18" s="28"/>
      <c r="RXA18" s="875"/>
      <c r="RXB18" s="42"/>
      <c r="RXD18" s="28"/>
      <c r="RXE18" s="875"/>
      <c r="RXF18" s="42"/>
      <c r="RXH18" s="28"/>
      <c r="RXI18" s="875"/>
      <c r="RXJ18" s="42"/>
      <c r="RXL18" s="28"/>
      <c r="RXM18" s="875"/>
      <c r="RXN18" s="42"/>
      <c r="RXP18" s="28"/>
      <c r="RXQ18" s="875"/>
      <c r="RXR18" s="42"/>
      <c r="RXT18" s="28"/>
      <c r="RXU18" s="875"/>
      <c r="RXV18" s="42"/>
      <c r="RXX18" s="28"/>
      <c r="RXY18" s="875"/>
      <c r="RXZ18" s="42"/>
      <c r="RYB18" s="28"/>
      <c r="RYC18" s="875"/>
      <c r="RYD18" s="42"/>
      <c r="RYF18" s="28"/>
      <c r="RYG18" s="875"/>
      <c r="RYH18" s="42"/>
      <c r="RYJ18" s="28"/>
      <c r="RYK18" s="875"/>
      <c r="RYL18" s="42"/>
      <c r="RYN18" s="28"/>
      <c r="RYO18" s="875"/>
      <c r="RYP18" s="42"/>
      <c r="RYR18" s="28"/>
      <c r="RYS18" s="875"/>
      <c r="RYT18" s="42"/>
      <c r="RYV18" s="28"/>
      <c r="RYW18" s="875"/>
      <c r="RYX18" s="42"/>
      <c r="RYZ18" s="28"/>
      <c r="RZA18" s="875"/>
      <c r="RZB18" s="42"/>
      <c r="RZD18" s="28"/>
      <c r="RZE18" s="875"/>
      <c r="RZF18" s="42"/>
      <c r="RZH18" s="28"/>
      <c r="RZI18" s="875"/>
      <c r="RZJ18" s="42"/>
      <c r="RZL18" s="28"/>
      <c r="RZM18" s="875"/>
      <c r="RZN18" s="42"/>
      <c r="RZP18" s="28"/>
      <c r="RZQ18" s="875"/>
      <c r="RZR18" s="42"/>
      <c r="RZT18" s="28"/>
      <c r="RZU18" s="875"/>
      <c r="RZV18" s="42"/>
      <c r="RZX18" s="28"/>
      <c r="RZY18" s="875"/>
      <c r="RZZ18" s="42"/>
      <c r="SAB18" s="28"/>
      <c r="SAC18" s="875"/>
      <c r="SAD18" s="42"/>
      <c r="SAF18" s="28"/>
      <c r="SAG18" s="875"/>
      <c r="SAH18" s="42"/>
      <c r="SAJ18" s="28"/>
      <c r="SAK18" s="875"/>
      <c r="SAL18" s="42"/>
      <c r="SAN18" s="28"/>
      <c r="SAO18" s="875"/>
      <c r="SAP18" s="42"/>
      <c r="SAR18" s="28"/>
      <c r="SAS18" s="875"/>
      <c r="SAT18" s="42"/>
      <c r="SAV18" s="28"/>
      <c r="SAW18" s="875"/>
      <c r="SAX18" s="42"/>
      <c r="SAZ18" s="28"/>
      <c r="SBA18" s="875"/>
      <c r="SBB18" s="42"/>
      <c r="SBD18" s="28"/>
      <c r="SBE18" s="875"/>
      <c r="SBF18" s="42"/>
      <c r="SBH18" s="28"/>
      <c r="SBI18" s="875"/>
      <c r="SBJ18" s="42"/>
      <c r="SBL18" s="28"/>
      <c r="SBM18" s="875"/>
      <c r="SBN18" s="42"/>
      <c r="SBP18" s="28"/>
      <c r="SBQ18" s="875"/>
      <c r="SBR18" s="42"/>
      <c r="SBT18" s="28"/>
      <c r="SBU18" s="875"/>
      <c r="SBV18" s="42"/>
      <c r="SBX18" s="28"/>
      <c r="SBY18" s="875"/>
      <c r="SBZ18" s="42"/>
      <c r="SCB18" s="28"/>
      <c r="SCC18" s="875"/>
      <c r="SCD18" s="42"/>
      <c r="SCF18" s="28"/>
      <c r="SCG18" s="875"/>
      <c r="SCH18" s="42"/>
      <c r="SCJ18" s="28"/>
      <c r="SCK18" s="875"/>
      <c r="SCL18" s="42"/>
      <c r="SCN18" s="28"/>
      <c r="SCO18" s="875"/>
      <c r="SCP18" s="42"/>
      <c r="SCR18" s="28"/>
      <c r="SCS18" s="875"/>
      <c r="SCT18" s="42"/>
      <c r="SCV18" s="28"/>
      <c r="SCW18" s="875"/>
      <c r="SCX18" s="42"/>
      <c r="SCZ18" s="28"/>
      <c r="SDA18" s="875"/>
      <c r="SDB18" s="42"/>
      <c r="SDD18" s="28"/>
      <c r="SDE18" s="875"/>
      <c r="SDF18" s="42"/>
      <c r="SDH18" s="28"/>
      <c r="SDI18" s="875"/>
      <c r="SDJ18" s="42"/>
      <c r="SDL18" s="28"/>
      <c r="SDM18" s="875"/>
      <c r="SDN18" s="42"/>
      <c r="SDP18" s="28"/>
      <c r="SDQ18" s="875"/>
      <c r="SDR18" s="42"/>
      <c r="SDT18" s="28"/>
      <c r="SDU18" s="875"/>
      <c r="SDV18" s="42"/>
      <c r="SDX18" s="28"/>
      <c r="SDY18" s="875"/>
      <c r="SDZ18" s="42"/>
      <c r="SEB18" s="28"/>
      <c r="SEC18" s="875"/>
      <c r="SED18" s="42"/>
      <c r="SEF18" s="28"/>
      <c r="SEG18" s="875"/>
      <c r="SEH18" s="42"/>
      <c r="SEJ18" s="28"/>
      <c r="SEK18" s="875"/>
      <c r="SEL18" s="42"/>
      <c r="SEN18" s="28"/>
      <c r="SEO18" s="875"/>
      <c r="SEP18" s="42"/>
      <c r="SER18" s="28"/>
      <c r="SES18" s="875"/>
      <c r="SET18" s="42"/>
      <c r="SEV18" s="28"/>
      <c r="SEW18" s="875"/>
      <c r="SEX18" s="42"/>
      <c r="SEZ18" s="28"/>
      <c r="SFA18" s="875"/>
      <c r="SFB18" s="42"/>
      <c r="SFD18" s="28"/>
      <c r="SFE18" s="875"/>
      <c r="SFF18" s="42"/>
      <c r="SFH18" s="28"/>
      <c r="SFI18" s="875"/>
      <c r="SFJ18" s="42"/>
      <c r="SFL18" s="28"/>
      <c r="SFM18" s="875"/>
      <c r="SFN18" s="42"/>
      <c r="SFP18" s="28"/>
      <c r="SFQ18" s="875"/>
      <c r="SFR18" s="42"/>
      <c r="SFT18" s="28"/>
      <c r="SFU18" s="875"/>
      <c r="SFV18" s="42"/>
      <c r="SFX18" s="28"/>
      <c r="SFY18" s="875"/>
      <c r="SFZ18" s="42"/>
      <c r="SGB18" s="28"/>
      <c r="SGC18" s="875"/>
      <c r="SGD18" s="42"/>
      <c r="SGF18" s="28"/>
      <c r="SGG18" s="875"/>
      <c r="SGH18" s="42"/>
      <c r="SGJ18" s="28"/>
      <c r="SGK18" s="875"/>
      <c r="SGL18" s="42"/>
      <c r="SGN18" s="28"/>
      <c r="SGO18" s="875"/>
      <c r="SGP18" s="42"/>
      <c r="SGR18" s="28"/>
      <c r="SGS18" s="875"/>
      <c r="SGT18" s="42"/>
      <c r="SGV18" s="28"/>
      <c r="SGW18" s="875"/>
      <c r="SGX18" s="42"/>
      <c r="SGZ18" s="28"/>
      <c r="SHA18" s="875"/>
      <c r="SHB18" s="42"/>
      <c r="SHD18" s="28"/>
      <c r="SHE18" s="875"/>
      <c r="SHF18" s="42"/>
      <c r="SHH18" s="28"/>
      <c r="SHI18" s="875"/>
      <c r="SHJ18" s="42"/>
      <c r="SHL18" s="28"/>
      <c r="SHM18" s="875"/>
      <c r="SHN18" s="42"/>
      <c r="SHP18" s="28"/>
      <c r="SHQ18" s="875"/>
      <c r="SHR18" s="42"/>
      <c r="SHT18" s="28"/>
      <c r="SHU18" s="875"/>
      <c r="SHV18" s="42"/>
      <c r="SHX18" s="28"/>
      <c r="SHY18" s="875"/>
      <c r="SHZ18" s="42"/>
      <c r="SIB18" s="28"/>
      <c r="SIC18" s="875"/>
      <c r="SID18" s="42"/>
      <c r="SIF18" s="28"/>
      <c r="SIG18" s="875"/>
      <c r="SIH18" s="42"/>
      <c r="SIJ18" s="28"/>
      <c r="SIK18" s="875"/>
      <c r="SIL18" s="42"/>
      <c r="SIN18" s="28"/>
      <c r="SIO18" s="875"/>
      <c r="SIP18" s="42"/>
      <c r="SIR18" s="28"/>
      <c r="SIS18" s="875"/>
      <c r="SIT18" s="42"/>
      <c r="SIV18" s="28"/>
      <c r="SIW18" s="875"/>
      <c r="SIX18" s="42"/>
      <c r="SIZ18" s="28"/>
      <c r="SJA18" s="875"/>
      <c r="SJB18" s="42"/>
      <c r="SJD18" s="28"/>
      <c r="SJE18" s="875"/>
      <c r="SJF18" s="42"/>
      <c r="SJH18" s="28"/>
      <c r="SJI18" s="875"/>
      <c r="SJJ18" s="42"/>
      <c r="SJL18" s="28"/>
      <c r="SJM18" s="875"/>
      <c r="SJN18" s="42"/>
      <c r="SJP18" s="28"/>
      <c r="SJQ18" s="875"/>
      <c r="SJR18" s="42"/>
      <c r="SJT18" s="28"/>
      <c r="SJU18" s="875"/>
      <c r="SJV18" s="42"/>
      <c r="SJX18" s="28"/>
      <c r="SJY18" s="875"/>
      <c r="SJZ18" s="42"/>
      <c r="SKB18" s="28"/>
      <c r="SKC18" s="875"/>
      <c r="SKD18" s="42"/>
      <c r="SKF18" s="28"/>
      <c r="SKG18" s="875"/>
      <c r="SKH18" s="42"/>
      <c r="SKJ18" s="28"/>
      <c r="SKK18" s="875"/>
      <c r="SKL18" s="42"/>
      <c r="SKN18" s="28"/>
      <c r="SKO18" s="875"/>
      <c r="SKP18" s="42"/>
      <c r="SKR18" s="28"/>
      <c r="SKS18" s="875"/>
      <c r="SKT18" s="42"/>
      <c r="SKV18" s="28"/>
      <c r="SKW18" s="875"/>
      <c r="SKX18" s="42"/>
      <c r="SKZ18" s="28"/>
      <c r="SLA18" s="875"/>
      <c r="SLB18" s="42"/>
      <c r="SLD18" s="28"/>
      <c r="SLE18" s="875"/>
      <c r="SLF18" s="42"/>
      <c r="SLH18" s="28"/>
      <c r="SLI18" s="875"/>
      <c r="SLJ18" s="42"/>
      <c r="SLL18" s="28"/>
      <c r="SLM18" s="875"/>
      <c r="SLN18" s="42"/>
      <c r="SLP18" s="28"/>
      <c r="SLQ18" s="875"/>
      <c r="SLR18" s="42"/>
      <c r="SLT18" s="28"/>
      <c r="SLU18" s="875"/>
      <c r="SLV18" s="42"/>
      <c r="SLX18" s="28"/>
      <c r="SLY18" s="875"/>
      <c r="SLZ18" s="42"/>
      <c r="SMB18" s="28"/>
      <c r="SMC18" s="875"/>
      <c r="SMD18" s="42"/>
      <c r="SMF18" s="28"/>
      <c r="SMG18" s="875"/>
      <c r="SMH18" s="42"/>
      <c r="SMJ18" s="28"/>
      <c r="SMK18" s="875"/>
      <c r="SML18" s="42"/>
      <c r="SMN18" s="28"/>
      <c r="SMO18" s="875"/>
      <c r="SMP18" s="42"/>
      <c r="SMR18" s="28"/>
      <c r="SMS18" s="875"/>
      <c r="SMT18" s="42"/>
      <c r="SMV18" s="28"/>
      <c r="SMW18" s="875"/>
      <c r="SMX18" s="42"/>
      <c r="SMZ18" s="28"/>
      <c r="SNA18" s="875"/>
      <c r="SNB18" s="42"/>
      <c r="SND18" s="28"/>
      <c r="SNE18" s="875"/>
      <c r="SNF18" s="42"/>
      <c r="SNH18" s="28"/>
      <c r="SNI18" s="875"/>
      <c r="SNJ18" s="42"/>
      <c r="SNL18" s="28"/>
      <c r="SNM18" s="875"/>
      <c r="SNN18" s="42"/>
      <c r="SNP18" s="28"/>
      <c r="SNQ18" s="875"/>
      <c r="SNR18" s="42"/>
      <c r="SNT18" s="28"/>
      <c r="SNU18" s="875"/>
      <c r="SNV18" s="42"/>
      <c r="SNX18" s="28"/>
      <c r="SNY18" s="875"/>
      <c r="SNZ18" s="42"/>
      <c r="SOB18" s="28"/>
      <c r="SOC18" s="875"/>
      <c r="SOD18" s="42"/>
      <c r="SOF18" s="28"/>
      <c r="SOG18" s="875"/>
      <c r="SOH18" s="42"/>
      <c r="SOJ18" s="28"/>
      <c r="SOK18" s="875"/>
      <c r="SOL18" s="42"/>
      <c r="SON18" s="28"/>
      <c r="SOO18" s="875"/>
      <c r="SOP18" s="42"/>
      <c r="SOR18" s="28"/>
      <c r="SOS18" s="875"/>
      <c r="SOT18" s="42"/>
      <c r="SOV18" s="28"/>
      <c r="SOW18" s="875"/>
      <c r="SOX18" s="42"/>
      <c r="SOZ18" s="28"/>
      <c r="SPA18" s="875"/>
      <c r="SPB18" s="42"/>
      <c r="SPD18" s="28"/>
      <c r="SPE18" s="875"/>
      <c r="SPF18" s="42"/>
      <c r="SPH18" s="28"/>
      <c r="SPI18" s="875"/>
      <c r="SPJ18" s="42"/>
      <c r="SPL18" s="28"/>
      <c r="SPM18" s="875"/>
      <c r="SPN18" s="42"/>
      <c r="SPP18" s="28"/>
      <c r="SPQ18" s="875"/>
      <c r="SPR18" s="42"/>
      <c r="SPT18" s="28"/>
      <c r="SPU18" s="875"/>
      <c r="SPV18" s="42"/>
      <c r="SPX18" s="28"/>
      <c r="SPY18" s="875"/>
      <c r="SPZ18" s="42"/>
      <c r="SQB18" s="28"/>
      <c r="SQC18" s="875"/>
      <c r="SQD18" s="42"/>
      <c r="SQF18" s="28"/>
      <c r="SQG18" s="875"/>
      <c r="SQH18" s="42"/>
      <c r="SQJ18" s="28"/>
      <c r="SQK18" s="875"/>
      <c r="SQL18" s="42"/>
      <c r="SQN18" s="28"/>
      <c r="SQO18" s="875"/>
      <c r="SQP18" s="42"/>
      <c r="SQR18" s="28"/>
      <c r="SQS18" s="875"/>
      <c r="SQT18" s="42"/>
      <c r="SQV18" s="28"/>
      <c r="SQW18" s="875"/>
      <c r="SQX18" s="42"/>
      <c r="SQZ18" s="28"/>
      <c r="SRA18" s="875"/>
      <c r="SRB18" s="42"/>
      <c r="SRD18" s="28"/>
      <c r="SRE18" s="875"/>
      <c r="SRF18" s="42"/>
      <c r="SRH18" s="28"/>
      <c r="SRI18" s="875"/>
      <c r="SRJ18" s="42"/>
      <c r="SRL18" s="28"/>
      <c r="SRM18" s="875"/>
      <c r="SRN18" s="42"/>
      <c r="SRP18" s="28"/>
      <c r="SRQ18" s="875"/>
      <c r="SRR18" s="42"/>
      <c r="SRT18" s="28"/>
      <c r="SRU18" s="875"/>
      <c r="SRV18" s="42"/>
      <c r="SRX18" s="28"/>
      <c r="SRY18" s="875"/>
      <c r="SRZ18" s="42"/>
      <c r="SSB18" s="28"/>
      <c r="SSC18" s="875"/>
      <c r="SSD18" s="42"/>
      <c r="SSF18" s="28"/>
      <c r="SSG18" s="875"/>
      <c r="SSH18" s="42"/>
      <c r="SSJ18" s="28"/>
      <c r="SSK18" s="875"/>
      <c r="SSL18" s="42"/>
      <c r="SSN18" s="28"/>
      <c r="SSO18" s="875"/>
      <c r="SSP18" s="42"/>
      <c r="SSR18" s="28"/>
      <c r="SSS18" s="875"/>
      <c r="SST18" s="42"/>
      <c r="SSV18" s="28"/>
      <c r="SSW18" s="875"/>
      <c r="SSX18" s="42"/>
      <c r="SSZ18" s="28"/>
      <c r="STA18" s="875"/>
      <c r="STB18" s="42"/>
      <c r="STD18" s="28"/>
      <c r="STE18" s="875"/>
      <c r="STF18" s="42"/>
      <c r="STH18" s="28"/>
      <c r="STI18" s="875"/>
      <c r="STJ18" s="42"/>
      <c r="STL18" s="28"/>
      <c r="STM18" s="875"/>
      <c r="STN18" s="42"/>
      <c r="STP18" s="28"/>
      <c r="STQ18" s="875"/>
      <c r="STR18" s="42"/>
      <c r="STT18" s="28"/>
      <c r="STU18" s="875"/>
      <c r="STV18" s="42"/>
      <c r="STX18" s="28"/>
      <c r="STY18" s="875"/>
      <c r="STZ18" s="42"/>
      <c r="SUB18" s="28"/>
      <c r="SUC18" s="875"/>
      <c r="SUD18" s="42"/>
      <c r="SUF18" s="28"/>
      <c r="SUG18" s="875"/>
      <c r="SUH18" s="42"/>
      <c r="SUJ18" s="28"/>
      <c r="SUK18" s="875"/>
      <c r="SUL18" s="42"/>
      <c r="SUN18" s="28"/>
      <c r="SUO18" s="875"/>
      <c r="SUP18" s="42"/>
      <c r="SUR18" s="28"/>
      <c r="SUS18" s="875"/>
      <c r="SUT18" s="42"/>
      <c r="SUV18" s="28"/>
      <c r="SUW18" s="875"/>
      <c r="SUX18" s="42"/>
      <c r="SUZ18" s="28"/>
      <c r="SVA18" s="875"/>
      <c r="SVB18" s="42"/>
      <c r="SVD18" s="28"/>
      <c r="SVE18" s="875"/>
      <c r="SVF18" s="42"/>
      <c r="SVH18" s="28"/>
      <c r="SVI18" s="875"/>
      <c r="SVJ18" s="42"/>
      <c r="SVL18" s="28"/>
      <c r="SVM18" s="875"/>
      <c r="SVN18" s="42"/>
      <c r="SVP18" s="28"/>
      <c r="SVQ18" s="875"/>
      <c r="SVR18" s="42"/>
      <c r="SVT18" s="28"/>
      <c r="SVU18" s="875"/>
      <c r="SVV18" s="42"/>
      <c r="SVX18" s="28"/>
      <c r="SVY18" s="875"/>
      <c r="SVZ18" s="42"/>
      <c r="SWB18" s="28"/>
      <c r="SWC18" s="875"/>
      <c r="SWD18" s="42"/>
      <c r="SWF18" s="28"/>
      <c r="SWG18" s="875"/>
      <c r="SWH18" s="42"/>
      <c r="SWJ18" s="28"/>
      <c r="SWK18" s="875"/>
      <c r="SWL18" s="42"/>
      <c r="SWN18" s="28"/>
      <c r="SWO18" s="875"/>
      <c r="SWP18" s="42"/>
      <c r="SWR18" s="28"/>
      <c r="SWS18" s="875"/>
      <c r="SWT18" s="42"/>
      <c r="SWV18" s="28"/>
      <c r="SWW18" s="875"/>
      <c r="SWX18" s="42"/>
      <c r="SWZ18" s="28"/>
      <c r="SXA18" s="875"/>
      <c r="SXB18" s="42"/>
      <c r="SXD18" s="28"/>
      <c r="SXE18" s="875"/>
      <c r="SXF18" s="42"/>
      <c r="SXH18" s="28"/>
      <c r="SXI18" s="875"/>
      <c r="SXJ18" s="42"/>
      <c r="SXL18" s="28"/>
      <c r="SXM18" s="875"/>
      <c r="SXN18" s="42"/>
      <c r="SXP18" s="28"/>
      <c r="SXQ18" s="875"/>
      <c r="SXR18" s="42"/>
      <c r="SXT18" s="28"/>
      <c r="SXU18" s="875"/>
      <c r="SXV18" s="42"/>
      <c r="SXX18" s="28"/>
      <c r="SXY18" s="875"/>
      <c r="SXZ18" s="42"/>
      <c r="SYB18" s="28"/>
      <c r="SYC18" s="875"/>
      <c r="SYD18" s="42"/>
      <c r="SYF18" s="28"/>
      <c r="SYG18" s="875"/>
      <c r="SYH18" s="42"/>
      <c r="SYJ18" s="28"/>
      <c r="SYK18" s="875"/>
      <c r="SYL18" s="42"/>
      <c r="SYN18" s="28"/>
      <c r="SYO18" s="875"/>
      <c r="SYP18" s="42"/>
      <c r="SYR18" s="28"/>
      <c r="SYS18" s="875"/>
      <c r="SYT18" s="42"/>
      <c r="SYV18" s="28"/>
      <c r="SYW18" s="875"/>
      <c r="SYX18" s="42"/>
      <c r="SYZ18" s="28"/>
      <c r="SZA18" s="875"/>
      <c r="SZB18" s="42"/>
      <c r="SZD18" s="28"/>
      <c r="SZE18" s="875"/>
      <c r="SZF18" s="42"/>
      <c r="SZH18" s="28"/>
      <c r="SZI18" s="875"/>
      <c r="SZJ18" s="42"/>
      <c r="SZL18" s="28"/>
      <c r="SZM18" s="875"/>
      <c r="SZN18" s="42"/>
      <c r="SZP18" s="28"/>
      <c r="SZQ18" s="875"/>
      <c r="SZR18" s="42"/>
      <c r="SZT18" s="28"/>
      <c r="SZU18" s="875"/>
      <c r="SZV18" s="42"/>
      <c r="SZX18" s="28"/>
      <c r="SZY18" s="875"/>
      <c r="SZZ18" s="42"/>
      <c r="TAB18" s="28"/>
      <c r="TAC18" s="875"/>
      <c r="TAD18" s="42"/>
      <c r="TAF18" s="28"/>
      <c r="TAG18" s="875"/>
      <c r="TAH18" s="42"/>
      <c r="TAJ18" s="28"/>
      <c r="TAK18" s="875"/>
      <c r="TAL18" s="42"/>
      <c r="TAN18" s="28"/>
      <c r="TAO18" s="875"/>
      <c r="TAP18" s="42"/>
      <c r="TAR18" s="28"/>
      <c r="TAS18" s="875"/>
      <c r="TAT18" s="42"/>
      <c r="TAV18" s="28"/>
      <c r="TAW18" s="875"/>
      <c r="TAX18" s="42"/>
      <c r="TAZ18" s="28"/>
      <c r="TBA18" s="875"/>
      <c r="TBB18" s="42"/>
      <c r="TBD18" s="28"/>
      <c r="TBE18" s="875"/>
      <c r="TBF18" s="42"/>
      <c r="TBH18" s="28"/>
      <c r="TBI18" s="875"/>
      <c r="TBJ18" s="42"/>
      <c r="TBL18" s="28"/>
      <c r="TBM18" s="875"/>
      <c r="TBN18" s="42"/>
      <c r="TBP18" s="28"/>
      <c r="TBQ18" s="875"/>
      <c r="TBR18" s="42"/>
      <c r="TBT18" s="28"/>
      <c r="TBU18" s="875"/>
      <c r="TBV18" s="42"/>
      <c r="TBX18" s="28"/>
      <c r="TBY18" s="875"/>
      <c r="TBZ18" s="42"/>
      <c r="TCB18" s="28"/>
      <c r="TCC18" s="875"/>
      <c r="TCD18" s="42"/>
      <c r="TCF18" s="28"/>
      <c r="TCG18" s="875"/>
      <c r="TCH18" s="42"/>
      <c r="TCJ18" s="28"/>
      <c r="TCK18" s="875"/>
      <c r="TCL18" s="42"/>
      <c r="TCN18" s="28"/>
      <c r="TCO18" s="875"/>
      <c r="TCP18" s="42"/>
      <c r="TCR18" s="28"/>
      <c r="TCS18" s="875"/>
      <c r="TCT18" s="42"/>
      <c r="TCV18" s="28"/>
      <c r="TCW18" s="875"/>
      <c r="TCX18" s="42"/>
      <c r="TCZ18" s="28"/>
      <c r="TDA18" s="875"/>
      <c r="TDB18" s="42"/>
      <c r="TDD18" s="28"/>
      <c r="TDE18" s="875"/>
      <c r="TDF18" s="42"/>
      <c r="TDH18" s="28"/>
      <c r="TDI18" s="875"/>
      <c r="TDJ18" s="42"/>
      <c r="TDL18" s="28"/>
      <c r="TDM18" s="875"/>
      <c r="TDN18" s="42"/>
      <c r="TDP18" s="28"/>
      <c r="TDQ18" s="875"/>
      <c r="TDR18" s="42"/>
      <c r="TDT18" s="28"/>
      <c r="TDU18" s="875"/>
      <c r="TDV18" s="42"/>
      <c r="TDX18" s="28"/>
      <c r="TDY18" s="875"/>
      <c r="TDZ18" s="42"/>
      <c r="TEB18" s="28"/>
      <c r="TEC18" s="875"/>
      <c r="TED18" s="42"/>
      <c r="TEF18" s="28"/>
      <c r="TEG18" s="875"/>
      <c r="TEH18" s="42"/>
      <c r="TEJ18" s="28"/>
      <c r="TEK18" s="875"/>
      <c r="TEL18" s="42"/>
      <c r="TEN18" s="28"/>
      <c r="TEO18" s="875"/>
      <c r="TEP18" s="42"/>
      <c r="TER18" s="28"/>
      <c r="TES18" s="875"/>
      <c r="TET18" s="42"/>
      <c r="TEV18" s="28"/>
      <c r="TEW18" s="875"/>
      <c r="TEX18" s="42"/>
      <c r="TEZ18" s="28"/>
      <c r="TFA18" s="875"/>
      <c r="TFB18" s="42"/>
      <c r="TFD18" s="28"/>
      <c r="TFE18" s="875"/>
      <c r="TFF18" s="42"/>
      <c r="TFH18" s="28"/>
      <c r="TFI18" s="875"/>
      <c r="TFJ18" s="42"/>
      <c r="TFL18" s="28"/>
      <c r="TFM18" s="875"/>
      <c r="TFN18" s="42"/>
      <c r="TFP18" s="28"/>
      <c r="TFQ18" s="875"/>
      <c r="TFR18" s="42"/>
      <c r="TFT18" s="28"/>
      <c r="TFU18" s="875"/>
      <c r="TFV18" s="42"/>
      <c r="TFX18" s="28"/>
      <c r="TFY18" s="875"/>
      <c r="TFZ18" s="42"/>
      <c r="TGB18" s="28"/>
      <c r="TGC18" s="875"/>
      <c r="TGD18" s="42"/>
      <c r="TGF18" s="28"/>
      <c r="TGG18" s="875"/>
      <c r="TGH18" s="42"/>
      <c r="TGJ18" s="28"/>
      <c r="TGK18" s="875"/>
      <c r="TGL18" s="42"/>
      <c r="TGN18" s="28"/>
      <c r="TGO18" s="875"/>
      <c r="TGP18" s="42"/>
      <c r="TGR18" s="28"/>
      <c r="TGS18" s="875"/>
      <c r="TGT18" s="42"/>
      <c r="TGV18" s="28"/>
      <c r="TGW18" s="875"/>
      <c r="TGX18" s="42"/>
      <c r="TGZ18" s="28"/>
      <c r="THA18" s="875"/>
      <c r="THB18" s="42"/>
      <c r="THD18" s="28"/>
      <c r="THE18" s="875"/>
      <c r="THF18" s="42"/>
      <c r="THH18" s="28"/>
      <c r="THI18" s="875"/>
      <c r="THJ18" s="42"/>
      <c r="THL18" s="28"/>
      <c r="THM18" s="875"/>
      <c r="THN18" s="42"/>
      <c r="THP18" s="28"/>
      <c r="THQ18" s="875"/>
      <c r="THR18" s="42"/>
      <c r="THT18" s="28"/>
      <c r="THU18" s="875"/>
      <c r="THV18" s="42"/>
      <c r="THX18" s="28"/>
      <c r="THY18" s="875"/>
      <c r="THZ18" s="42"/>
      <c r="TIB18" s="28"/>
      <c r="TIC18" s="875"/>
      <c r="TID18" s="42"/>
      <c r="TIF18" s="28"/>
      <c r="TIG18" s="875"/>
      <c r="TIH18" s="42"/>
      <c r="TIJ18" s="28"/>
      <c r="TIK18" s="875"/>
      <c r="TIL18" s="42"/>
      <c r="TIN18" s="28"/>
      <c r="TIO18" s="875"/>
      <c r="TIP18" s="42"/>
      <c r="TIR18" s="28"/>
      <c r="TIS18" s="875"/>
      <c r="TIT18" s="42"/>
      <c r="TIV18" s="28"/>
      <c r="TIW18" s="875"/>
      <c r="TIX18" s="42"/>
      <c r="TIZ18" s="28"/>
      <c r="TJA18" s="875"/>
      <c r="TJB18" s="42"/>
      <c r="TJD18" s="28"/>
      <c r="TJE18" s="875"/>
      <c r="TJF18" s="42"/>
      <c r="TJH18" s="28"/>
      <c r="TJI18" s="875"/>
      <c r="TJJ18" s="42"/>
      <c r="TJL18" s="28"/>
      <c r="TJM18" s="875"/>
      <c r="TJN18" s="42"/>
      <c r="TJP18" s="28"/>
      <c r="TJQ18" s="875"/>
      <c r="TJR18" s="42"/>
      <c r="TJT18" s="28"/>
      <c r="TJU18" s="875"/>
      <c r="TJV18" s="42"/>
      <c r="TJX18" s="28"/>
      <c r="TJY18" s="875"/>
      <c r="TJZ18" s="42"/>
      <c r="TKB18" s="28"/>
      <c r="TKC18" s="875"/>
      <c r="TKD18" s="42"/>
      <c r="TKF18" s="28"/>
      <c r="TKG18" s="875"/>
      <c r="TKH18" s="42"/>
      <c r="TKJ18" s="28"/>
      <c r="TKK18" s="875"/>
      <c r="TKL18" s="42"/>
      <c r="TKN18" s="28"/>
      <c r="TKO18" s="875"/>
      <c r="TKP18" s="42"/>
      <c r="TKR18" s="28"/>
      <c r="TKS18" s="875"/>
      <c r="TKT18" s="42"/>
      <c r="TKV18" s="28"/>
      <c r="TKW18" s="875"/>
      <c r="TKX18" s="42"/>
      <c r="TKZ18" s="28"/>
      <c r="TLA18" s="875"/>
      <c r="TLB18" s="42"/>
      <c r="TLD18" s="28"/>
      <c r="TLE18" s="875"/>
      <c r="TLF18" s="42"/>
      <c r="TLH18" s="28"/>
      <c r="TLI18" s="875"/>
      <c r="TLJ18" s="42"/>
      <c r="TLL18" s="28"/>
      <c r="TLM18" s="875"/>
      <c r="TLN18" s="42"/>
      <c r="TLP18" s="28"/>
      <c r="TLQ18" s="875"/>
      <c r="TLR18" s="42"/>
      <c r="TLT18" s="28"/>
      <c r="TLU18" s="875"/>
      <c r="TLV18" s="42"/>
      <c r="TLX18" s="28"/>
      <c r="TLY18" s="875"/>
      <c r="TLZ18" s="42"/>
      <c r="TMB18" s="28"/>
      <c r="TMC18" s="875"/>
      <c r="TMD18" s="42"/>
      <c r="TMF18" s="28"/>
      <c r="TMG18" s="875"/>
      <c r="TMH18" s="42"/>
      <c r="TMJ18" s="28"/>
      <c r="TMK18" s="875"/>
      <c r="TML18" s="42"/>
      <c r="TMN18" s="28"/>
      <c r="TMO18" s="875"/>
      <c r="TMP18" s="42"/>
      <c r="TMR18" s="28"/>
      <c r="TMS18" s="875"/>
      <c r="TMT18" s="42"/>
      <c r="TMV18" s="28"/>
      <c r="TMW18" s="875"/>
      <c r="TMX18" s="42"/>
      <c r="TMZ18" s="28"/>
      <c r="TNA18" s="875"/>
      <c r="TNB18" s="42"/>
      <c r="TND18" s="28"/>
      <c r="TNE18" s="875"/>
      <c r="TNF18" s="42"/>
      <c r="TNH18" s="28"/>
      <c r="TNI18" s="875"/>
      <c r="TNJ18" s="42"/>
      <c r="TNL18" s="28"/>
      <c r="TNM18" s="875"/>
      <c r="TNN18" s="42"/>
      <c r="TNP18" s="28"/>
      <c r="TNQ18" s="875"/>
      <c r="TNR18" s="42"/>
      <c r="TNT18" s="28"/>
      <c r="TNU18" s="875"/>
      <c r="TNV18" s="42"/>
      <c r="TNX18" s="28"/>
      <c r="TNY18" s="875"/>
      <c r="TNZ18" s="42"/>
      <c r="TOB18" s="28"/>
      <c r="TOC18" s="875"/>
      <c r="TOD18" s="42"/>
      <c r="TOF18" s="28"/>
      <c r="TOG18" s="875"/>
      <c r="TOH18" s="42"/>
      <c r="TOJ18" s="28"/>
      <c r="TOK18" s="875"/>
      <c r="TOL18" s="42"/>
      <c r="TON18" s="28"/>
      <c r="TOO18" s="875"/>
      <c r="TOP18" s="42"/>
      <c r="TOR18" s="28"/>
      <c r="TOS18" s="875"/>
      <c r="TOT18" s="42"/>
      <c r="TOV18" s="28"/>
      <c r="TOW18" s="875"/>
      <c r="TOX18" s="42"/>
      <c r="TOZ18" s="28"/>
      <c r="TPA18" s="875"/>
      <c r="TPB18" s="42"/>
      <c r="TPD18" s="28"/>
      <c r="TPE18" s="875"/>
      <c r="TPF18" s="42"/>
      <c r="TPH18" s="28"/>
      <c r="TPI18" s="875"/>
      <c r="TPJ18" s="42"/>
      <c r="TPL18" s="28"/>
      <c r="TPM18" s="875"/>
      <c r="TPN18" s="42"/>
      <c r="TPP18" s="28"/>
      <c r="TPQ18" s="875"/>
      <c r="TPR18" s="42"/>
      <c r="TPT18" s="28"/>
      <c r="TPU18" s="875"/>
      <c r="TPV18" s="42"/>
      <c r="TPX18" s="28"/>
      <c r="TPY18" s="875"/>
      <c r="TPZ18" s="42"/>
      <c r="TQB18" s="28"/>
      <c r="TQC18" s="875"/>
      <c r="TQD18" s="42"/>
      <c r="TQF18" s="28"/>
      <c r="TQG18" s="875"/>
      <c r="TQH18" s="42"/>
      <c r="TQJ18" s="28"/>
      <c r="TQK18" s="875"/>
      <c r="TQL18" s="42"/>
      <c r="TQN18" s="28"/>
      <c r="TQO18" s="875"/>
      <c r="TQP18" s="42"/>
      <c r="TQR18" s="28"/>
      <c r="TQS18" s="875"/>
      <c r="TQT18" s="42"/>
      <c r="TQV18" s="28"/>
      <c r="TQW18" s="875"/>
      <c r="TQX18" s="42"/>
      <c r="TQZ18" s="28"/>
      <c r="TRA18" s="875"/>
      <c r="TRB18" s="42"/>
      <c r="TRD18" s="28"/>
      <c r="TRE18" s="875"/>
      <c r="TRF18" s="42"/>
      <c r="TRH18" s="28"/>
      <c r="TRI18" s="875"/>
      <c r="TRJ18" s="42"/>
      <c r="TRL18" s="28"/>
      <c r="TRM18" s="875"/>
      <c r="TRN18" s="42"/>
      <c r="TRP18" s="28"/>
      <c r="TRQ18" s="875"/>
      <c r="TRR18" s="42"/>
      <c r="TRT18" s="28"/>
      <c r="TRU18" s="875"/>
      <c r="TRV18" s="42"/>
      <c r="TRX18" s="28"/>
      <c r="TRY18" s="875"/>
      <c r="TRZ18" s="42"/>
      <c r="TSB18" s="28"/>
      <c r="TSC18" s="875"/>
      <c r="TSD18" s="42"/>
      <c r="TSF18" s="28"/>
      <c r="TSG18" s="875"/>
      <c r="TSH18" s="42"/>
      <c r="TSJ18" s="28"/>
      <c r="TSK18" s="875"/>
      <c r="TSL18" s="42"/>
      <c r="TSN18" s="28"/>
      <c r="TSO18" s="875"/>
      <c r="TSP18" s="42"/>
      <c r="TSR18" s="28"/>
      <c r="TSS18" s="875"/>
      <c r="TST18" s="42"/>
      <c r="TSV18" s="28"/>
      <c r="TSW18" s="875"/>
      <c r="TSX18" s="42"/>
      <c r="TSZ18" s="28"/>
      <c r="TTA18" s="875"/>
      <c r="TTB18" s="42"/>
      <c r="TTD18" s="28"/>
      <c r="TTE18" s="875"/>
      <c r="TTF18" s="42"/>
      <c r="TTH18" s="28"/>
      <c r="TTI18" s="875"/>
      <c r="TTJ18" s="42"/>
      <c r="TTL18" s="28"/>
      <c r="TTM18" s="875"/>
      <c r="TTN18" s="42"/>
      <c r="TTP18" s="28"/>
      <c r="TTQ18" s="875"/>
      <c r="TTR18" s="42"/>
      <c r="TTT18" s="28"/>
      <c r="TTU18" s="875"/>
      <c r="TTV18" s="42"/>
      <c r="TTX18" s="28"/>
      <c r="TTY18" s="875"/>
      <c r="TTZ18" s="42"/>
      <c r="TUB18" s="28"/>
      <c r="TUC18" s="875"/>
      <c r="TUD18" s="42"/>
      <c r="TUF18" s="28"/>
      <c r="TUG18" s="875"/>
      <c r="TUH18" s="42"/>
      <c r="TUJ18" s="28"/>
      <c r="TUK18" s="875"/>
      <c r="TUL18" s="42"/>
      <c r="TUN18" s="28"/>
      <c r="TUO18" s="875"/>
      <c r="TUP18" s="42"/>
      <c r="TUR18" s="28"/>
      <c r="TUS18" s="875"/>
      <c r="TUT18" s="42"/>
      <c r="TUV18" s="28"/>
      <c r="TUW18" s="875"/>
      <c r="TUX18" s="42"/>
      <c r="TUZ18" s="28"/>
      <c r="TVA18" s="875"/>
      <c r="TVB18" s="42"/>
      <c r="TVD18" s="28"/>
      <c r="TVE18" s="875"/>
      <c r="TVF18" s="42"/>
      <c r="TVH18" s="28"/>
      <c r="TVI18" s="875"/>
      <c r="TVJ18" s="42"/>
      <c r="TVL18" s="28"/>
      <c r="TVM18" s="875"/>
      <c r="TVN18" s="42"/>
      <c r="TVP18" s="28"/>
      <c r="TVQ18" s="875"/>
      <c r="TVR18" s="42"/>
      <c r="TVT18" s="28"/>
      <c r="TVU18" s="875"/>
      <c r="TVV18" s="42"/>
      <c r="TVX18" s="28"/>
      <c r="TVY18" s="875"/>
      <c r="TVZ18" s="42"/>
      <c r="TWB18" s="28"/>
      <c r="TWC18" s="875"/>
      <c r="TWD18" s="42"/>
      <c r="TWF18" s="28"/>
      <c r="TWG18" s="875"/>
      <c r="TWH18" s="42"/>
      <c r="TWJ18" s="28"/>
      <c r="TWK18" s="875"/>
      <c r="TWL18" s="42"/>
      <c r="TWN18" s="28"/>
      <c r="TWO18" s="875"/>
      <c r="TWP18" s="42"/>
      <c r="TWR18" s="28"/>
      <c r="TWS18" s="875"/>
      <c r="TWT18" s="42"/>
      <c r="TWV18" s="28"/>
      <c r="TWW18" s="875"/>
      <c r="TWX18" s="42"/>
      <c r="TWZ18" s="28"/>
      <c r="TXA18" s="875"/>
      <c r="TXB18" s="42"/>
      <c r="TXD18" s="28"/>
      <c r="TXE18" s="875"/>
      <c r="TXF18" s="42"/>
      <c r="TXH18" s="28"/>
      <c r="TXI18" s="875"/>
      <c r="TXJ18" s="42"/>
      <c r="TXL18" s="28"/>
      <c r="TXM18" s="875"/>
      <c r="TXN18" s="42"/>
      <c r="TXP18" s="28"/>
      <c r="TXQ18" s="875"/>
      <c r="TXR18" s="42"/>
      <c r="TXT18" s="28"/>
      <c r="TXU18" s="875"/>
      <c r="TXV18" s="42"/>
      <c r="TXX18" s="28"/>
      <c r="TXY18" s="875"/>
      <c r="TXZ18" s="42"/>
      <c r="TYB18" s="28"/>
      <c r="TYC18" s="875"/>
      <c r="TYD18" s="42"/>
      <c r="TYF18" s="28"/>
      <c r="TYG18" s="875"/>
      <c r="TYH18" s="42"/>
      <c r="TYJ18" s="28"/>
      <c r="TYK18" s="875"/>
      <c r="TYL18" s="42"/>
      <c r="TYN18" s="28"/>
      <c r="TYO18" s="875"/>
      <c r="TYP18" s="42"/>
      <c r="TYR18" s="28"/>
      <c r="TYS18" s="875"/>
      <c r="TYT18" s="42"/>
      <c r="TYV18" s="28"/>
      <c r="TYW18" s="875"/>
      <c r="TYX18" s="42"/>
      <c r="TYZ18" s="28"/>
      <c r="TZA18" s="875"/>
      <c r="TZB18" s="42"/>
      <c r="TZD18" s="28"/>
      <c r="TZE18" s="875"/>
      <c r="TZF18" s="42"/>
      <c r="TZH18" s="28"/>
      <c r="TZI18" s="875"/>
      <c r="TZJ18" s="42"/>
      <c r="TZL18" s="28"/>
      <c r="TZM18" s="875"/>
      <c r="TZN18" s="42"/>
      <c r="TZP18" s="28"/>
      <c r="TZQ18" s="875"/>
      <c r="TZR18" s="42"/>
      <c r="TZT18" s="28"/>
      <c r="TZU18" s="875"/>
      <c r="TZV18" s="42"/>
      <c r="TZX18" s="28"/>
      <c r="TZY18" s="875"/>
      <c r="TZZ18" s="42"/>
      <c r="UAB18" s="28"/>
      <c r="UAC18" s="875"/>
      <c r="UAD18" s="42"/>
      <c r="UAF18" s="28"/>
      <c r="UAG18" s="875"/>
      <c r="UAH18" s="42"/>
      <c r="UAJ18" s="28"/>
      <c r="UAK18" s="875"/>
      <c r="UAL18" s="42"/>
      <c r="UAN18" s="28"/>
      <c r="UAO18" s="875"/>
      <c r="UAP18" s="42"/>
      <c r="UAR18" s="28"/>
      <c r="UAS18" s="875"/>
      <c r="UAT18" s="42"/>
      <c r="UAV18" s="28"/>
      <c r="UAW18" s="875"/>
      <c r="UAX18" s="42"/>
      <c r="UAZ18" s="28"/>
      <c r="UBA18" s="875"/>
      <c r="UBB18" s="42"/>
      <c r="UBD18" s="28"/>
      <c r="UBE18" s="875"/>
      <c r="UBF18" s="42"/>
      <c r="UBH18" s="28"/>
      <c r="UBI18" s="875"/>
      <c r="UBJ18" s="42"/>
      <c r="UBL18" s="28"/>
      <c r="UBM18" s="875"/>
      <c r="UBN18" s="42"/>
      <c r="UBP18" s="28"/>
      <c r="UBQ18" s="875"/>
      <c r="UBR18" s="42"/>
      <c r="UBT18" s="28"/>
      <c r="UBU18" s="875"/>
      <c r="UBV18" s="42"/>
      <c r="UBX18" s="28"/>
      <c r="UBY18" s="875"/>
      <c r="UBZ18" s="42"/>
      <c r="UCB18" s="28"/>
      <c r="UCC18" s="875"/>
      <c r="UCD18" s="42"/>
      <c r="UCF18" s="28"/>
      <c r="UCG18" s="875"/>
      <c r="UCH18" s="42"/>
      <c r="UCJ18" s="28"/>
      <c r="UCK18" s="875"/>
      <c r="UCL18" s="42"/>
      <c r="UCN18" s="28"/>
      <c r="UCO18" s="875"/>
      <c r="UCP18" s="42"/>
      <c r="UCR18" s="28"/>
      <c r="UCS18" s="875"/>
      <c r="UCT18" s="42"/>
      <c r="UCV18" s="28"/>
      <c r="UCW18" s="875"/>
      <c r="UCX18" s="42"/>
      <c r="UCZ18" s="28"/>
      <c r="UDA18" s="875"/>
      <c r="UDB18" s="42"/>
      <c r="UDD18" s="28"/>
      <c r="UDE18" s="875"/>
      <c r="UDF18" s="42"/>
      <c r="UDH18" s="28"/>
      <c r="UDI18" s="875"/>
      <c r="UDJ18" s="42"/>
      <c r="UDL18" s="28"/>
      <c r="UDM18" s="875"/>
      <c r="UDN18" s="42"/>
      <c r="UDP18" s="28"/>
      <c r="UDQ18" s="875"/>
      <c r="UDR18" s="42"/>
      <c r="UDT18" s="28"/>
      <c r="UDU18" s="875"/>
      <c r="UDV18" s="42"/>
      <c r="UDX18" s="28"/>
      <c r="UDY18" s="875"/>
      <c r="UDZ18" s="42"/>
      <c r="UEB18" s="28"/>
      <c r="UEC18" s="875"/>
      <c r="UED18" s="42"/>
      <c r="UEF18" s="28"/>
      <c r="UEG18" s="875"/>
      <c r="UEH18" s="42"/>
      <c r="UEJ18" s="28"/>
      <c r="UEK18" s="875"/>
      <c r="UEL18" s="42"/>
      <c r="UEN18" s="28"/>
      <c r="UEO18" s="875"/>
      <c r="UEP18" s="42"/>
      <c r="UER18" s="28"/>
      <c r="UES18" s="875"/>
      <c r="UET18" s="42"/>
      <c r="UEV18" s="28"/>
      <c r="UEW18" s="875"/>
      <c r="UEX18" s="42"/>
      <c r="UEZ18" s="28"/>
      <c r="UFA18" s="875"/>
      <c r="UFB18" s="42"/>
      <c r="UFD18" s="28"/>
      <c r="UFE18" s="875"/>
      <c r="UFF18" s="42"/>
      <c r="UFH18" s="28"/>
      <c r="UFI18" s="875"/>
      <c r="UFJ18" s="42"/>
      <c r="UFL18" s="28"/>
      <c r="UFM18" s="875"/>
      <c r="UFN18" s="42"/>
      <c r="UFP18" s="28"/>
      <c r="UFQ18" s="875"/>
      <c r="UFR18" s="42"/>
      <c r="UFT18" s="28"/>
      <c r="UFU18" s="875"/>
      <c r="UFV18" s="42"/>
      <c r="UFX18" s="28"/>
      <c r="UFY18" s="875"/>
      <c r="UFZ18" s="42"/>
      <c r="UGB18" s="28"/>
      <c r="UGC18" s="875"/>
      <c r="UGD18" s="42"/>
      <c r="UGF18" s="28"/>
      <c r="UGG18" s="875"/>
      <c r="UGH18" s="42"/>
      <c r="UGJ18" s="28"/>
      <c r="UGK18" s="875"/>
      <c r="UGL18" s="42"/>
      <c r="UGN18" s="28"/>
      <c r="UGO18" s="875"/>
      <c r="UGP18" s="42"/>
      <c r="UGR18" s="28"/>
      <c r="UGS18" s="875"/>
      <c r="UGT18" s="42"/>
      <c r="UGV18" s="28"/>
      <c r="UGW18" s="875"/>
      <c r="UGX18" s="42"/>
      <c r="UGZ18" s="28"/>
      <c r="UHA18" s="875"/>
      <c r="UHB18" s="42"/>
      <c r="UHD18" s="28"/>
      <c r="UHE18" s="875"/>
      <c r="UHF18" s="42"/>
      <c r="UHH18" s="28"/>
      <c r="UHI18" s="875"/>
      <c r="UHJ18" s="42"/>
      <c r="UHL18" s="28"/>
      <c r="UHM18" s="875"/>
      <c r="UHN18" s="42"/>
      <c r="UHP18" s="28"/>
      <c r="UHQ18" s="875"/>
      <c r="UHR18" s="42"/>
      <c r="UHT18" s="28"/>
      <c r="UHU18" s="875"/>
      <c r="UHV18" s="42"/>
      <c r="UHX18" s="28"/>
      <c r="UHY18" s="875"/>
      <c r="UHZ18" s="42"/>
      <c r="UIB18" s="28"/>
      <c r="UIC18" s="875"/>
      <c r="UID18" s="42"/>
      <c r="UIF18" s="28"/>
      <c r="UIG18" s="875"/>
      <c r="UIH18" s="42"/>
      <c r="UIJ18" s="28"/>
      <c r="UIK18" s="875"/>
      <c r="UIL18" s="42"/>
      <c r="UIN18" s="28"/>
      <c r="UIO18" s="875"/>
      <c r="UIP18" s="42"/>
      <c r="UIR18" s="28"/>
      <c r="UIS18" s="875"/>
      <c r="UIT18" s="42"/>
      <c r="UIV18" s="28"/>
      <c r="UIW18" s="875"/>
      <c r="UIX18" s="42"/>
      <c r="UIZ18" s="28"/>
      <c r="UJA18" s="875"/>
      <c r="UJB18" s="42"/>
      <c r="UJD18" s="28"/>
      <c r="UJE18" s="875"/>
      <c r="UJF18" s="42"/>
      <c r="UJH18" s="28"/>
      <c r="UJI18" s="875"/>
      <c r="UJJ18" s="42"/>
      <c r="UJL18" s="28"/>
      <c r="UJM18" s="875"/>
      <c r="UJN18" s="42"/>
      <c r="UJP18" s="28"/>
      <c r="UJQ18" s="875"/>
      <c r="UJR18" s="42"/>
      <c r="UJT18" s="28"/>
      <c r="UJU18" s="875"/>
      <c r="UJV18" s="42"/>
      <c r="UJX18" s="28"/>
      <c r="UJY18" s="875"/>
      <c r="UJZ18" s="42"/>
      <c r="UKB18" s="28"/>
      <c r="UKC18" s="875"/>
      <c r="UKD18" s="42"/>
      <c r="UKF18" s="28"/>
      <c r="UKG18" s="875"/>
      <c r="UKH18" s="42"/>
      <c r="UKJ18" s="28"/>
      <c r="UKK18" s="875"/>
      <c r="UKL18" s="42"/>
      <c r="UKN18" s="28"/>
      <c r="UKO18" s="875"/>
      <c r="UKP18" s="42"/>
      <c r="UKR18" s="28"/>
      <c r="UKS18" s="875"/>
      <c r="UKT18" s="42"/>
      <c r="UKV18" s="28"/>
      <c r="UKW18" s="875"/>
      <c r="UKX18" s="42"/>
      <c r="UKZ18" s="28"/>
      <c r="ULA18" s="875"/>
      <c r="ULB18" s="42"/>
      <c r="ULD18" s="28"/>
      <c r="ULE18" s="875"/>
      <c r="ULF18" s="42"/>
      <c r="ULH18" s="28"/>
      <c r="ULI18" s="875"/>
      <c r="ULJ18" s="42"/>
      <c r="ULL18" s="28"/>
      <c r="ULM18" s="875"/>
      <c r="ULN18" s="42"/>
      <c r="ULP18" s="28"/>
      <c r="ULQ18" s="875"/>
      <c r="ULR18" s="42"/>
      <c r="ULT18" s="28"/>
      <c r="ULU18" s="875"/>
      <c r="ULV18" s="42"/>
      <c r="ULX18" s="28"/>
      <c r="ULY18" s="875"/>
      <c r="ULZ18" s="42"/>
      <c r="UMB18" s="28"/>
      <c r="UMC18" s="875"/>
      <c r="UMD18" s="42"/>
      <c r="UMF18" s="28"/>
      <c r="UMG18" s="875"/>
      <c r="UMH18" s="42"/>
      <c r="UMJ18" s="28"/>
      <c r="UMK18" s="875"/>
      <c r="UML18" s="42"/>
      <c r="UMN18" s="28"/>
      <c r="UMO18" s="875"/>
      <c r="UMP18" s="42"/>
      <c r="UMR18" s="28"/>
      <c r="UMS18" s="875"/>
      <c r="UMT18" s="42"/>
      <c r="UMV18" s="28"/>
      <c r="UMW18" s="875"/>
      <c r="UMX18" s="42"/>
      <c r="UMZ18" s="28"/>
      <c r="UNA18" s="875"/>
      <c r="UNB18" s="42"/>
      <c r="UND18" s="28"/>
      <c r="UNE18" s="875"/>
      <c r="UNF18" s="42"/>
      <c r="UNH18" s="28"/>
      <c r="UNI18" s="875"/>
      <c r="UNJ18" s="42"/>
      <c r="UNL18" s="28"/>
      <c r="UNM18" s="875"/>
      <c r="UNN18" s="42"/>
      <c r="UNP18" s="28"/>
      <c r="UNQ18" s="875"/>
      <c r="UNR18" s="42"/>
      <c r="UNT18" s="28"/>
      <c r="UNU18" s="875"/>
      <c r="UNV18" s="42"/>
      <c r="UNX18" s="28"/>
      <c r="UNY18" s="875"/>
      <c r="UNZ18" s="42"/>
      <c r="UOB18" s="28"/>
      <c r="UOC18" s="875"/>
      <c r="UOD18" s="42"/>
      <c r="UOF18" s="28"/>
      <c r="UOG18" s="875"/>
      <c r="UOH18" s="42"/>
      <c r="UOJ18" s="28"/>
      <c r="UOK18" s="875"/>
      <c r="UOL18" s="42"/>
      <c r="UON18" s="28"/>
      <c r="UOO18" s="875"/>
      <c r="UOP18" s="42"/>
      <c r="UOR18" s="28"/>
      <c r="UOS18" s="875"/>
      <c r="UOT18" s="42"/>
      <c r="UOV18" s="28"/>
      <c r="UOW18" s="875"/>
      <c r="UOX18" s="42"/>
      <c r="UOZ18" s="28"/>
      <c r="UPA18" s="875"/>
      <c r="UPB18" s="42"/>
      <c r="UPD18" s="28"/>
      <c r="UPE18" s="875"/>
      <c r="UPF18" s="42"/>
      <c r="UPH18" s="28"/>
      <c r="UPI18" s="875"/>
      <c r="UPJ18" s="42"/>
      <c r="UPL18" s="28"/>
      <c r="UPM18" s="875"/>
      <c r="UPN18" s="42"/>
      <c r="UPP18" s="28"/>
      <c r="UPQ18" s="875"/>
      <c r="UPR18" s="42"/>
      <c r="UPT18" s="28"/>
      <c r="UPU18" s="875"/>
      <c r="UPV18" s="42"/>
      <c r="UPX18" s="28"/>
      <c r="UPY18" s="875"/>
      <c r="UPZ18" s="42"/>
      <c r="UQB18" s="28"/>
      <c r="UQC18" s="875"/>
      <c r="UQD18" s="42"/>
      <c r="UQF18" s="28"/>
      <c r="UQG18" s="875"/>
      <c r="UQH18" s="42"/>
      <c r="UQJ18" s="28"/>
      <c r="UQK18" s="875"/>
      <c r="UQL18" s="42"/>
      <c r="UQN18" s="28"/>
      <c r="UQO18" s="875"/>
      <c r="UQP18" s="42"/>
      <c r="UQR18" s="28"/>
      <c r="UQS18" s="875"/>
      <c r="UQT18" s="42"/>
      <c r="UQV18" s="28"/>
      <c r="UQW18" s="875"/>
      <c r="UQX18" s="42"/>
      <c r="UQZ18" s="28"/>
      <c r="URA18" s="875"/>
      <c r="URB18" s="42"/>
      <c r="URD18" s="28"/>
      <c r="URE18" s="875"/>
      <c r="URF18" s="42"/>
      <c r="URH18" s="28"/>
      <c r="URI18" s="875"/>
      <c r="URJ18" s="42"/>
      <c r="URL18" s="28"/>
      <c r="URM18" s="875"/>
      <c r="URN18" s="42"/>
      <c r="URP18" s="28"/>
      <c r="URQ18" s="875"/>
      <c r="URR18" s="42"/>
      <c r="URT18" s="28"/>
      <c r="URU18" s="875"/>
      <c r="URV18" s="42"/>
      <c r="URX18" s="28"/>
      <c r="URY18" s="875"/>
      <c r="URZ18" s="42"/>
      <c r="USB18" s="28"/>
      <c r="USC18" s="875"/>
      <c r="USD18" s="42"/>
      <c r="USF18" s="28"/>
      <c r="USG18" s="875"/>
      <c r="USH18" s="42"/>
      <c r="USJ18" s="28"/>
      <c r="USK18" s="875"/>
      <c r="USL18" s="42"/>
      <c r="USN18" s="28"/>
      <c r="USO18" s="875"/>
      <c r="USP18" s="42"/>
      <c r="USR18" s="28"/>
      <c r="USS18" s="875"/>
      <c r="UST18" s="42"/>
      <c r="USV18" s="28"/>
      <c r="USW18" s="875"/>
      <c r="USX18" s="42"/>
      <c r="USZ18" s="28"/>
      <c r="UTA18" s="875"/>
      <c r="UTB18" s="42"/>
      <c r="UTD18" s="28"/>
      <c r="UTE18" s="875"/>
      <c r="UTF18" s="42"/>
      <c r="UTH18" s="28"/>
      <c r="UTI18" s="875"/>
      <c r="UTJ18" s="42"/>
      <c r="UTL18" s="28"/>
      <c r="UTM18" s="875"/>
      <c r="UTN18" s="42"/>
      <c r="UTP18" s="28"/>
      <c r="UTQ18" s="875"/>
      <c r="UTR18" s="42"/>
      <c r="UTT18" s="28"/>
      <c r="UTU18" s="875"/>
      <c r="UTV18" s="42"/>
      <c r="UTX18" s="28"/>
      <c r="UTY18" s="875"/>
      <c r="UTZ18" s="42"/>
      <c r="UUB18" s="28"/>
      <c r="UUC18" s="875"/>
      <c r="UUD18" s="42"/>
      <c r="UUF18" s="28"/>
      <c r="UUG18" s="875"/>
      <c r="UUH18" s="42"/>
      <c r="UUJ18" s="28"/>
      <c r="UUK18" s="875"/>
      <c r="UUL18" s="42"/>
      <c r="UUN18" s="28"/>
      <c r="UUO18" s="875"/>
      <c r="UUP18" s="42"/>
      <c r="UUR18" s="28"/>
      <c r="UUS18" s="875"/>
      <c r="UUT18" s="42"/>
      <c r="UUV18" s="28"/>
      <c r="UUW18" s="875"/>
      <c r="UUX18" s="42"/>
      <c r="UUZ18" s="28"/>
      <c r="UVA18" s="875"/>
      <c r="UVB18" s="42"/>
      <c r="UVD18" s="28"/>
      <c r="UVE18" s="875"/>
      <c r="UVF18" s="42"/>
      <c r="UVH18" s="28"/>
      <c r="UVI18" s="875"/>
      <c r="UVJ18" s="42"/>
      <c r="UVL18" s="28"/>
      <c r="UVM18" s="875"/>
      <c r="UVN18" s="42"/>
      <c r="UVP18" s="28"/>
      <c r="UVQ18" s="875"/>
      <c r="UVR18" s="42"/>
      <c r="UVT18" s="28"/>
      <c r="UVU18" s="875"/>
      <c r="UVV18" s="42"/>
      <c r="UVX18" s="28"/>
      <c r="UVY18" s="875"/>
      <c r="UVZ18" s="42"/>
      <c r="UWB18" s="28"/>
      <c r="UWC18" s="875"/>
      <c r="UWD18" s="42"/>
      <c r="UWF18" s="28"/>
      <c r="UWG18" s="875"/>
      <c r="UWH18" s="42"/>
      <c r="UWJ18" s="28"/>
      <c r="UWK18" s="875"/>
      <c r="UWL18" s="42"/>
      <c r="UWN18" s="28"/>
      <c r="UWO18" s="875"/>
      <c r="UWP18" s="42"/>
      <c r="UWR18" s="28"/>
      <c r="UWS18" s="875"/>
      <c r="UWT18" s="42"/>
      <c r="UWV18" s="28"/>
      <c r="UWW18" s="875"/>
      <c r="UWX18" s="42"/>
      <c r="UWZ18" s="28"/>
      <c r="UXA18" s="875"/>
      <c r="UXB18" s="42"/>
      <c r="UXD18" s="28"/>
      <c r="UXE18" s="875"/>
      <c r="UXF18" s="42"/>
      <c r="UXH18" s="28"/>
      <c r="UXI18" s="875"/>
      <c r="UXJ18" s="42"/>
      <c r="UXL18" s="28"/>
      <c r="UXM18" s="875"/>
      <c r="UXN18" s="42"/>
      <c r="UXP18" s="28"/>
      <c r="UXQ18" s="875"/>
      <c r="UXR18" s="42"/>
      <c r="UXT18" s="28"/>
      <c r="UXU18" s="875"/>
      <c r="UXV18" s="42"/>
      <c r="UXX18" s="28"/>
      <c r="UXY18" s="875"/>
      <c r="UXZ18" s="42"/>
      <c r="UYB18" s="28"/>
      <c r="UYC18" s="875"/>
      <c r="UYD18" s="42"/>
      <c r="UYF18" s="28"/>
      <c r="UYG18" s="875"/>
      <c r="UYH18" s="42"/>
      <c r="UYJ18" s="28"/>
      <c r="UYK18" s="875"/>
      <c r="UYL18" s="42"/>
      <c r="UYN18" s="28"/>
      <c r="UYO18" s="875"/>
      <c r="UYP18" s="42"/>
      <c r="UYR18" s="28"/>
      <c r="UYS18" s="875"/>
      <c r="UYT18" s="42"/>
      <c r="UYV18" s="28"/>
      <c r="UYW18" s="875"/>
      <c r="UYX18" s="42"/>
      <c r="UYZ18" s="28"/>
      <c r="UZA18" s="875"/>
      <c r="UZB18" s="42"/>
      <c r="UZD18" s="28"/>
      <c r="UZE18" s="875"/>
      <c r="UZF18" s="42"/>
      <c r="UZH18" s="28"/>
      <c r="UZI18" s="875"/>
      <c r="UZJ18" s="42"/>
      <c r="UZL18" s="28"/>
      <c r="UZM18" s="875"/>
      <c r="UZN18" s="42"/>
      <c r="UZP18" s="28"/>
      <c r="UZQ18" s="875"/>
      <c r="UZR18" s="42"/>
      <c r="UZT18" s="28"/>
      <c r="UZU18" s="875"/>
      <c r="UZV18" s="42"/>
      <c r="UZX18" s="28"/>
      <c r="UZY18" s="875"/>
      <c r="UZZ18" s="42"/>
      <c r="VAB18" s="28"/>
      <c r="VAC18" s="875"/>
      <c r="VAD18" s="42"/>
      <c r="VAF18" s="28"/>
      <c r="VAG18" s="875"/>
      <c r="VAH18" s="42"/>
      <c r="VAJ18" s="28"/>
      <c r="VAK18" s="875"/>
      <c r="VAL18" s="42"/>
      <c r="VAN18" s="28"/>
      <c r="VAO18" s="875"/>
      <c r="VAP18" s="42"/>
      <c r="VAR18" s="28"/>
      <c r="VAS18" s="875"/>
      <c r="VAT18" s="42"/>
      <c r="VAV18" s="28"/>
      <c r="VAW18" s="875"/>
      <c r="VAX18" s="42"/>
      <c r="VAZ18" s="28"/>
      <c r="VBA18" s="875"/>
      <c r="VBB18" s="42"/>
      <c r="VBD18" s="28"/>
      <c r="VBE18" s="875"/>
      <c r="VBF18" s="42"/>
      <c r="VBH18" s="28"/>
      <c r="VBI18" s="875"/>
      <c r="VBJ18" s="42"/>
      <c r="VBL18" s="28"/>
      <c r="VBM18" s="875"/>
      <c r="VBN18" s="42"/>
      <c r="VBP18" s="28"/>
      <c r="VBQ18" s="875"/>
      <c r="VBR18" s="42"/>
      <c r="VBT18" s="28"/>
      <c r="VBU18" s="875"/>
      <c r="VBV18" s="42"/>
      <c r="VBX18" s="28"/>
      <c r="VBY18" s="875"/>
      <c r="VBZ18" s="42"/>
      <c r="VCB18" s="28"/>
      <c r="VCC18" s="875"/>
      <c r="VCD18" s="42"/>
      <c r="VCF18" s="28"/>
      <c r="VCG18" s="875"/>
      <c r="VCH18" s="42"/>
      <c r="VCJ18" s="28"/>
      <c r="VCK18" s="875"/>
      <c r="VCL18" s="42"/>
      <c r="VCN18" s="28"/>
      <c r="VCO18" s="875"/>
      <c r="VCP18" s="42"/>
      <c r="VCR18" s="28"/>
      <c r="VCS18" s="875"/>
      <c r="VCT18" s="42"/>
      <c r="VCV18" s="28"/>
      <c r="VCW18" s="875"/>
      <c r="VCX18" s="42"/>
      <c r="VCZ18" s="28"/>
      <c r="VDA18" s="875"/>
      <c r="VDB18" s="42"/>
      <c r="VDD18" s="28"/>
      <c r="VDE18" s="875"/>
      <c r="VDF18" s="42"/>
      <c r="VDH18" s="28"/>
      <c r="VDI18" s="875"/>
      <c r="VDJ18" s="42"/>
      <c r="VDL18" s="28"/>
      <c r="VDM18" s="875"/>
      <c r="VDN18" s="42"/>
      <c r="VDP18" s="28"/>
      <c r="VDQ18" s="875"/>
      <c r="VDR18" s="42"/>
      <c r="VDT18" s="28"/>
      <c r="VDU18" s="875"/>
      <c r="VDV18" s="42"/>
      <c r="VDX18" s="28"/>
      <c r="VDY18" s="875"/>
      <c r="VDZ18" s="42"/>
      <c r="VEB18" s="28"/>
      <c r="VEC18" s="875"/>
      <c r="VED18" s="42"/>
      <c r="VEF18" s="28"/>
      <c r="VEG18" s="875"/>
      <c r="VEH18" s="42"/>
      <c r="VEJ18" s="28"/>
      <c r="VEK18" s="875"/>
      <c r="VEL18" s="42"/>
      <c r="VEN18" s="28"/>
      <c r="VEO18" s="875"/>
      <c r="VEP18" s="42"/>
      <c r="VER18" s="28"/>
      <c r="VES18" s="875"/>
      <c r="VET18" s="42"/>
      <c r="VEV18" s="28"/>
      <c r="VEW18" s="875"/>
      <c r="VEX18" s="42"/>
      <c r="VEZ18" s="28"/>
      <c r="VFA18" s="875"/>
      <c r="VFB18" s="42"/>
      <c r="VFD18" s="28"/>
      <c r="VFE18" s="875"/>
      <c r="VFF18" s="42"/>
      <c r="VFH18" s="28"/>
      <c r="VFI18" s="875"/>
      <c r="VFJ18" s="42"/>
      <c r="VFL18" s="28"/>
      <c r="VFM18" s="875"/>
      <c r="VFN18" s="42"/>
      <c r="VFP18" s="28"/>
      <c r="VFQ18" s="875"/>
      <c r="VFR18" s="42"/>
      <c r="VFT18" s="28"/>
      <c r="VFU18" s="875"/>
      <c r="VFV18" s="42"/>
      <c r="VFX18" s="28"/>
      <c r="VFY18" s="875"/>
      <c r="VFZ18" s="42"/>
      <c r="VGB18" s="28"/>
      <c r="VGC18" s="875"/>
      <c r="VGD18" s="42"/>
      <c r="VGF18" s="28"/>
      <c r="VGG18" s="875"/>
      <c r="VGH18" s="42"/>
      <c r="VGJ18" s="28"/>
      <c r="VGK18" s="875"/>
      <c r="VGL18" s="42"/>
      <c r="VGN18" s="28"/>
      <c r="VGO18" s="875"/>
      <c r="VGP18" s="42"/>
      <c r="VGR18" s="28"/>
      <c r="VGS18" s="875"/>
      <c r="VGT18" s="42"/>
      <c r="VGV18" s="28"/>
      <c r="VGW18" s="875"/>
      <c r="VGX18" s="42"/>
      <c r="VGZ18" s="28"/>
      <c r="VHA18" s="875"/>
      <c r="VHB18" s="42"/>
      <c r="VHD18" s="28"/>
      <c r="VHE18" s="875"/>
      <c r="VHF18" s="42"/>
      <c r="VHH18" s="28"/>
      <c r="VHI18" s="875"/>
      <c r="VHJ18" s="42"/>
      <c r="VHL18" s="28"/>
      <c r="VHM18" s="875"/>
      <c r="VHN18" s="42"/>
      <c r="VHP18" s="28"/>
      <c r="VHQ18" s="875"/>
      <c r="VHR18" s="42"/>
      <c r="VHT18" s="28"/>
      <c r="VHU18" s="875"/>
      <c r="VHV18" s="42"/>
      <c r="VHX18" s="28"/>
      <c r="VHY18" s="875"/>
      <c r="VHZ18" s="42"/>
      <c r="VIB18" s="28"/>
      <c r="VIC18" s="875"/>
      <c r="VID18" s="42"/>
      <c r="VIF18" s="28"/>
      <c r="VIG18" s="875"/>
      <c r="VIH18" s="42"/>
      <c r="VIJ18" s="28"/>
      <c r="VIK18" s="875"/>
      <c r="VIL18" s="42"/>
      <c r="VIN18" s="28"/>
      <c r="VIO18" s="875"/>
      <c r="VIP18" s="42"/>
      <c r="VIR18" s="28"/>
      <c r="VIS18" s="875"/>
      <c r="VIT18" s="42"/>
      <c r="VIV18" s="28"/>
      <c r="VIW18" s="875"/>
      <c r="VIX18" s="42"/>
      <c r="VIZ18" s="28"/>
      <c r="VJA18" s="875"/>
      <c r="VJB18" s="42"/>
      <c r="VJD18" s="28"/>
      <c r="VJE18" s="875"/>
      <c r="VJF18" s="42"/>
      <c r="VJH18" s="28"/>
      <c r="VJI18" s="875"/>
      <c r="VJJ18" s="42"/>
      <c r="VJL18" s="28"/>
      <c r="VJM18" s="875"/>
      <c r="VJN18" s="42"/>
      <c r="VJP18" s="28"/>
      <c r="VJQ18" s="875"/>
      <c r="VJR18" s="42"/>
      <c r="VJT18" s="28"/>
      <c r="VJU18" s="875"/>
      <c r="VJV18" s="42"/>
      <c r="VJX18" s="28"/>
      <c r="VJY18" s="875"/>
      <c r="VJZ18" s="42"/>
      <c r="VKB18" s="28"/>
      <c r="VKC18" s="875"/>
      <c r="VKD18" s="42"/>
      <c r="VKF18" s="28"/>
      <c r="VKG18" s="875"/>
      <c r="VKH18" s="42"/>
      <c r="VKJ18" s="28"/>
      <c r="VKK18" s="875"/>
      <c r="VKL18" s="42"/>
      <c r="VKN18" s="28"/>
      <c r="VKO18" s="875"/>
      <c r="VKP18" s="42"/>
      <c r="VKR18" s="28"/>
      <c r="VKS18" s="875"/>
      <c r="VKT18" s="42"/>
      <c r="VKV18" s="28"/>
      <c r="VKW18" s="875"/>
      <c r="VKX18" s="42"/>
      <c r="VKZ18" s="28"/>
      <c r="VLA18" s="875"/>
      <c r="VLB18" s="42"/>
      <c r="VLD18" s="28"/>
      <c r="VLE18" s="875"/>
      <c r="VLF18" s="42"/>
      <c r="VLH18" s="28"/>
      <c r="VLI18" s="875"/>
      <c r="VLJ18" s="42"/>
      <c r="VLL18" s="28"/>
      <c r="VLM18" s="875"/>
      <c r="VLN18" s="42"/>
      <c r="VLP18" s="28"/>
      <c r="VLQ18" s="875"/>
      <c r="VLR18" s="42"/>
      <c r="VLT18" s="28"/>
      <c r="VLU18" s="875"/>
      <c r="VLV18" s="42"/>
      <c r="VLX18" s="28"/>
      <c r="VLY18" s="875"/>
      <c r="VLZ18" s="42"/>
      <c r="VMB18" s="28"/>
      <c r="VMC18" s="875"/>
      <c r="VMD18" s="42"/>
      <c r="VMF18" s="28"/>
      <c r="VMG18" s="875"/>
      <c r="VMH18" s="42"/>
      <c r="VMJ18" s="28"/>
      <c r="VMK18" s="875"/>
      <c r="VML18" s="42"/>
      <c r="VMN18" s="28"/>
      <c r="VMO18" s="875"/>
      <c r="VMP18" s="42"/>
      <c r="VMR18" s="28"/>
      <c r="VMS18" s="875"/>
      <c r="VMT18" s="42"/>
      <c r="VMV18" s="28"/>
      <c r="VMW18" s="875"/>
      <c r="VMX18" s="42"/>
      <c r="VMZ18" s="28"/>
      <c r="VNA18" s="875"/>
      <c r="VNB18" s="42"/>
      <c r="VND18" s="28"/>
      <c r="VNE18" s="875"/>
      <c r="VNF18" s="42"/>
      <c r="VNH18" s="28"/>
      <c r="VNI18" s="875"/>
      <c r="VNJ18" s="42"/>
      <c r="VNL18" s="28"/>
      <c r="VNM18" s="875"/>
      <c r="VNN18" s="42"/>
      <c r="VNP18" s="28"/>
      <c r="VNQ18" s="875"/>
      <c r="VNR18" s="42"/>
      <c r="VNT18" s="28"/>
      <c r="VNU18" s="875"/>
      <c r="VNV18" s="42"/>
      <c r="VNX18" s="28"/>
      <c r="VNY18" s="875"/>
      <c r="VNZ18" s="42"/>
      <c r="VOB18" s="28"/>
      <c r="VOC18" s="875"/>
      <c r="VOD18" s="42"/>
      <c r="VOF18" s="28"/>
      <c r="VOG18" s="875"/>
      <c r="VOH18" s="42"/>
      <c r="VOJ18" s="28"/>
      <c r="VOK18" s="875"/>
      <c r="VOL18" s="42"/>
      <c r="VON18" s="28"/>
      <c r="VOO18" s="875"/>
      <c r="VOP18" s="42"/>
      <c r="VOR18" s="28"/>
      <c r="VOS18" s="875"/>
      <c r="VOT18" s="42"/>
      <c r="VOV18" s="28"/>
      <c r="VOW18" s="875"/>
      <c r="VOX18" s="42"/>
      <c r="VOZ18" s="28"/>
      <c r="VPA18" s="875"/>
      <c r="VPB18" s="42"/>
      <c r="VPD18" s="28"/>
      <c r="VPE18" s="875"/>
      <c r="VPF18" s="42"/>
      <c r="VPH18" s="28"/>
      <c r="VPI18" s="875"/>
      <c r="VPJ18" s="42"/>
      <c r="VPL18" s="28"/>
      <c r="VPM18" s="875"/>
      <c r="VPN18" s="42"/>
      <c r="VPP18" s="28"/>
      <c r="VPQ18" s="875"/>
      <c r="VPR18" s="42"/>
      <c r="VPT18" s="28"/>
      <c r="VPU18" s="875"/>
      <c r="VPV18" s="42"/>
      <c r="VPX18" s="28"/>
      <c r="VPY18" s="875"/>
      <c r="VPZ18" s="42"/>
      <c r="VQB18" s="28"/>
      <c r="VQC18" s="875"/>
      <c r="VQD18" s="42"/>
      <c r="VQF18" s="28"/>
      <c r="VQG18" s="875"/>
      <c r="VQH18" s="42"/>
      <c r="VQJ18" s="28"/>
      <c r="VQK18" s="875"/>
      <c r="VQL18" s="42"/>
      <c r="VQN18" s="28"/>
      <c r="VQO18" s="875"/>
      <c r="VQP18" s="42"/>
      <c r="VQR18" s="28"/>
      <c r="VQS18" s="875"/>
      <c r="VQT18" s="42"/>
      <c r="VQV18" s="28"/>
      <c r="VQW18" s="875"/>
      <c r="VQX18" s="42"/>
      <c r="VQZ18" s="28"/>
      <c r="VRA18" s="875"/>
      <c r="VRB18" s="42"/>
      <c r="VRD18" s="28"/>
      <c r="VRE18" s="875"/>
      <c r="VRF18" s="42"/>
      <c r="VRH18" s="28"/>
      <c r="VRI18" s="875"/>
      <c r="VRJ18" s="42"/>
      <c r="VRL18" s="28"/>
      <c r="VRM18" s="875"/>
      <c r="VRN18" s="42"/>
      <c r="VRP18" s="28"/>
      <c r="VRQ18" s="875"/>
      <c r="VRR18" s="42"/>
      <c r="VRT18" s="28"/>
      <c r="VRU18" s="875"/>
      <c r="VRV18" s="42"/>
      <c r="VRX18" s="28"/>
      <c r="VRY18" s="875"/>
      <c r="VRZ18" s="42"/>
      <c r="VSB18" s="28"/>
      <c r="VSC18" s="875"/>
      <c r="VSD18" s="42"/>
      <c r="VSF18" s="28"/>
      <c r="VSG18" s="875"/>
      <c r="VSH18" s="42"/>
      <c r="VSJ18" s="28"/>
      <c r="VSK18" s="875"/>
      <c r="VSL18" s="42"/>
      <c r="VSN18" s="28"/>
      <c r="VSO18" s="875"/>
      <c r="VSP18" s="42"/>
      <c r="VSR18" s="28"/>
      <c r="VSS18" s="875"/>
      <c r="VST18" s="42"/>
      <c r="VSV18" s="28"/>
      <c r="VSW18" s="875"/>
      <c r="VSX18" s="42"/>
      <c r="VSZ18" s="28"/>
      <c r="VTA18" s="875"/>
      <c r="VTB18" s="42"/>
      <c r="VTD18" s="28"/>
      <c r="VTE18" s="875"/>
      <c r="VTF18" s="42"/>
      <c r="VTH18" s="28"/>
      <c r="VTI18" s="875"/>
      <c r="VTJ18" s="42"/>
      <c r="VTL18" s="28"/>
      <c r="VTM18" s="875"/>
      <c r="VTN18" s="42"/>
      <c r="VTP18" s="28"/>
      <c r="VTQ18" s="875"/>
      <c r="VTR18" s="42"/>
      <c r="VTT18" s="28"/>
      <c r="VTU18" s="875"/>
      <c r="VTV18" s="42"/>
      <c r="VTX18" s="28"/>
      <c r="VTY18" s="875"/>
      <c r="VTZ18" s="42"/>
      <c r="VUB18" s="28"/>
      <c r="VUC18" s="875"/>
      <c r="VUD18" s="42"/>
      <c r="VUF18" s="28"/>
      <c r="VUG18" s="875"/>
      <c r="VUH18" s="42"/>
      <c r="VUJ18" s="28"/>
      <c r="VUK18" s="875"/>
      <c r="VUL18" s="42"/>
      <c r="VUN18" s="28"/>
      <c r="VUO18" s="875"/>
      <c r="VUP18" s="42"/>
      <c r="VUR18" s="28"/>
      <c r="VUS18" s="875"/>
      <c r="VUT18" s="42"/>
      <c r="VUV18" s="28"/>
      <c r="VUW18" s="875"/>
      <c r="VUX18" s="42"/>
      <c r="VUZ18" s="28"/>
      <c r="VVA18" s="875"/>
      <c r="VVB18" s="42"/>
      <c r="VVD18" s="28"/>
      <c r="VVE18" s="875"/>
      <c r="VVF18" s="42"/>
      <c r="VVH18" s="28"/>
      <c r="VVI18" s="875"/>
      <c r="VVJ18" s="42"/>
      <c r="VVL18" s="28"/>
      <c r="VVM18" s="875"/>
      <c r="VVN18" s="42"/>
      <c r="VVP18" s="28"/>
      <c r="VVQ18" s="875"/>
      <c r="VVR18" s="42"/>
      <c r="VVT18" s="28"/>
      <c r="VVU18" s="875"/>
      <c r="VVV18" s="42"/>
      <c r="VVX18" s="28"/>
      <c r="VVY18" s="875"/>
      <c r="VVZ18" s="42"/>
      <c r="VWB18" s="28"/>
      <c r="VWC18" s="875"/>
      <c r="VWD18" s="42"/>
      <c r="VWF18" s="28"/>
      <c r="VWG18" s="875"/>
      <c r="VWH18" s="42"/>
      <c r="VWJ18" s="28"/>
      <c r="VWK18" s="875"/>
      <c r="VWL18" s="42"/>
      <c r="VWN18" s="28"/>
      <c r="VWO18" s="875"/>
      <c r="VWP18" s="42"/>
      <c r="VWR18" s="28"/>
      <c r="VWS18" s="875"/>
      <c r="VWT18" s="42"/>
      <c r="VWV18" s="28"/>
      <c r="VWW18" s="875"/>
      <c r="VWX18" s="42"/>
      <c r="VWZ18" s="28"/>
      <c r="VXA18" s="875"/>
      <c r="VXB18" s="42"/>
      <c r="VXD18" s="28"/>
      <c r="VXE18" s="875"/>
      <c r="VXF18" s="42"/>
      <c r="VXH18" s="28"/>
      <c r="VXI18" s="875"/>
      <c r="VXJ18" s="42"/>
      <c r="VXL18" s="28"/>
      <c r="VXM18" s="875"/>
      <c r="VXN18" s="42"/>
      <c r="VXP18" s="28"/>
      <c r="VXQ18" s="875"/>
      <c r="VXR18" s="42"/>
      <c r="VXT18" s="28"/>
      <c r="VXU18" s="875"/>
      <c r="VXV18" s="42"/>
      <c r="VXX18" s="28"/>
      <c r="VXY18" s="875"/>
      <c r="VXZ18" s="42"/>
      <c r="VYB18" s="28"/>
      <c r="VYC18" s="875"/>
      <c r="VYD18" s="42"/>
      <c r="VYF18" s="28"/>
      <c r="VYG18" s="875"/>
      <c r="VYH18" s="42"/>
      <c r="VYJ18" s="28"/>
      <c r="VYK18" s="875"/>
      <c r="VYL18" s="42"/>
      <c r="VYN18" s="28"/>
      <c r="VYO18" s="875"/>
      <c r="VYP18" s="42"/>
      <c r="VYR18" s="28"/>
      <c r="VYS18" s="875"/>
      <c r="VYT18" s="42"/>
      <c r="VYV18" s="28"/>
      <c r="VYW18" s="875"/>
      <c r="VYX18" s="42"/>
      <c r="VYZ18" s="28"/>
      <c r="VZA18" s="875"/>
      <c r="VZB18" s="42"/>
      <c r="VZD18" s="28"/>
      <c r="VZE18" s="875"/>
      <c r="VZF18" s="42"/>
      <c r="VZH18" s="28"/>
      <c r="VZI18" s="875"/>
      <c r="VZJ18" s="42"/>
      <c r="VZL18" s="28"/>
      <c r="VZM18" s="875"/>
      <c r="VZN18" s="42"/>
      <c r="VZP18" s="28"/>
      <c r="VZQ18" s="875"/>
      <c r="VZR18" s="42"/>
      <c r="VZT18" s="28"/>
      <c r="VZU18" s="875"/>
      <c r="VZV18" s="42"/>
      <c r="VZX18" s="28"/>
      <c r="VZY18" s="875"/>
      <c r="VZZ18" s="42"/>
      <c r="WAB18" s="28"/>
      <c r="WAC18" s="875"/>
      <c r="WAD18" s="42"/>
      <c r="WAF18" s="28"/>
      <c r="WAG18" s="875"/>
      <c r="WAH18" s="42"/>
      <c r="WAJ18" s="28"/>
      <c r="WAK18" s="875"/>
      <c r="WAL18" s="42"/>
      <c r="WAN18" s="28"/>
      <c r="WAO18" s="875"/>
      <c r="WAP18" s="42"/>
      <c r="WAR18" s="28"/>
      <c r="WAS18" s="875"/>
      <c r="WAT18" s="42"/>
      <c r="WAV18" s="28"/>
      <c r="WAW18" s="875"/>
      <c r="WAX18" s="42"/>
      <c r="WAZ18" s="28"/>
      <c r="WBA18" s="875"/>
      <c r="WBB18" s="42"/>
      <c r="WBD18" s="28"/>
      <c r="WBE18" s="875"/>
      <c r="WBF18" s="42"/>
      <c r="WBH18" s="28"/>
      <c r="WBI18" s="875"/>
      <c r="WBJ18" s="42"/>
      <c r="WBL18" s="28"/>
      <c r="WBM18" s="875"/>
      <c r="WBN18" s="42"/>
      <c r="WBP18" s="28"/>
      <c r="WBQ18" s="875"/>
      <c r="WBR18" s="42"/>
      <c r="WBT18" s="28"/>
      <c r="WBU18" s="875"/>
      <c r="WBV18" s="42"/>
      <c r="WBX18" s="28"/>
      <c r="WBY18" s="875"/>
      <c r="WBZ18" s="42"/>
      <c r="WCB18" s="28"/>
      <c r="WCC18" s="875"/>
      <c r="WCD18" s="42"/>
      <c r="WCF18" s="28"/>
      <c r="WCG18" s="875"/>
      <c r="WCH18" s="42"/>
      <c r="WCJ18" s="28"/>
      <c r="WCK18" s="875"/>
      <c r="WCL18" s="42"/>
      <c r="WCN18" s="28"/>
      <c r="WCO18" s="875"/>
      <c r="WCP18" s="42"/>
      <c r="WCR18" s="28"/>
      <c r="WCS18" s="875"/>
      <c r="WCT18" s="42"/>
      <c r="WCV18" s="28"/>
      <c r="WCW18" s="875"/>
      <c r="WCX18" s="42"/>
      <c r="WCZ18" s="28"/>
      <c r="WDA18" s="875"/>
      <c r="WDB18" s="42"/>
      <c r="WDD18" s="28"/>
      <c r="WDE18" s="875"/>
      <c r="WDF18" s="42"/>
      <c r="WDH18" s="28"/>
      <c r="WDI18" s="875"/>
      <c r="WDJ18" s="42"/>
      <c r="WDL18" s="28"/>
      <c r="WDM18" s="875"/>
      <c r="WDN18" s="42"/>
      <c r="WDP18" s="28"/>
      <c r="WDQ18" s="875"/>
      <c r="WDR18" s="42"/>
      <c r="WDT18" s="28"/>
      <c r="WDU18" s="875"/>
      <c r="WDV18" s="42"/>
      <c r="WDX18" s="28"/>
      <c r="WDY18" s="875"/>
      <c r="WDZ18" s="42"/>
      <c r="WEB18" s="28"/>
      <c r="WEC18" s="875"/>
      <c r="WED18" s="42"/>
      <c r="WEF18" s="28"/>
      <c r="WEG18" s="875"/>
      <c r="WEH18" s="42"/>
      <c r="WEJ18" s="28"/>
      <c r="WEK18" s="875"/>
      <c r="WEL18" s="42"/>
      <c r="WEN18" s="28"/>
      <c r="WEO18" s="875"/>
      <c r="WEP18" s="42"/>
      <c r="WER18" s="28"/>
      <c r="WES18" s="875"/>
      <c r="WET18" s="42"/>
      <c r="WEV18" s="28"/>
      <c r="WEW18" s="875"/>
      <c r="WEX18" s="42"/>
      <c r="WEZ18" s="28"/>
      <c r="WFA18" s="875"/>
      <c r="WFB18" s="42"/>
      <c r="WFD18" s="28"/>
      <c r="WFE18" s="875"/>
      <c r="WFF18" s="42"/>
      <c r="WFH18" s="28"/>
      <c r="WFI18" s="875"/>
      <c r="WFJ18" s="42"/>
      <c r="WFL18" s="28"/>
      <c r="WFM18" s="875"/>
      <c r="WFN18" s="42"/>
      <c r="WFP18" s="28"/>
      <c r="WFQ18" s="875"/>
      <c r="WFR18" s="42"/>
      <c r="WFT18" s="28"/>
      <c r="WFU18" s="875"/>
      <c r="WFV18" s="42"/>
      <c r="WFX18" s="28"/>
      <c r="WFY18" s="875"/>
      <c r="WFZ18" s="42"/>
      <c r="WGB18" s="28"/>
      <c r="WGC18" s="875"/>
      <c r="WGD18" s="42"/>
      <c r="WGF18" s="28"/>
      <c r="WGG18" s="875"/>
      <c r="WGH18" s="42"/>
      <c r="WGJ18" s="28"/>
      <c r="WGK18" s="875"/>
      <c r="WGL18" s="42"/>
      <c r="WGN18" s="28"/>
      <c r="WGO18" s="875"/>
      <c r="WGP18" s="42"/>
      <c r="WGR18" s="28"/>
      <c r="WGS18" s="875"/>
      <c r="WGT18" s="42"/>
      <c r="WGV18" s="28"/>
      <c r="WGW18" s="875"/>
      <c r="WGX18" s="42"/>
      <c r="WGZ18" s="28"/>
      <c r="WHA18" s="875"/>
      <c r="WHB18" s="42"/>
      <c r="WHD18" s="28"/>
      <c r="WHE18" s="875"/>
      <c r="WHF18" s="42"/>
      <c r="WHH18" s="28"/>
      <c r="WHI18" s="875"/>
      <c r="WHJ18" s="42"/>
      <c r="WHL18" s="28"/>
      <c r="WHM18" s="875"/>
      <c r="WHN18" s="42"/>
      <c r="WHP18" s="28"/>
      <c r="WHQ18" s="875"/>
      <c r="WHR18" s="42"/>
      <c r="WHT18" s="28"/>
      <c r="WHU18" s="875"/>
      <c r="WHV18" s="42"/>
      <c r="WHX18" s="28"/>
      <c r="WHY18" s="875"/>
      <c r="WHZ18" s="42"/>
      <c r="WIB18" s="28"/>
      <c r="WIC18" s="875"/>
      <c r="WID18" s="42"/>
      <c r="WIF18" s="28"/>
      <c r="WIG18" s="875"/>
      <c r="WIH18" s="42"/>
      <c r="WIJ18" s="28"/>
      <c r="WIK18" s="875"/>
      <c r="WIL18" s="42"/>
      <c r="WIN18" s="28"/>
      <c r="WIO18" s="875"/>
      <c r="WIP18" s="42"/>
      <c r="WIR18" s="28"/>
      <c r="WIS18" s="875"/>
      <c r="WIT18" s="42"/>
      <c r="WIV18" s="28"/>
      <c r="WIW18" s="875"/>
      <c r="WIX18" s="42"/>
      <c r="WIZ18" s="28"/>
      <c r="WJA18" s="875"/>
      <c r="WJB18" s="42"/>
      <c r="WJD18" s="28"/>
      <c r="WJE18" s="875"/>
      <c r="WJF18" s="42"/>
      <c r="WJH18" s="28"/>
      <c r="WJI18" s="875"/>
      <c r="WJJ18" s="42"/>
      <c r="WJL18" s="28"/>
      <c r="WJM18" s="875"/>
      <c r="WJN18" s="42"/>
      <c r="WJP18" s="28"/>
      <c r="WJQ18" s="875"/>
      <c r="WJR18" s="42"/>
      <c r="WJT18" s="28"/>
      <c r="WJU18" s="875"/>
      <c r="WJV18" s="42"/>
      <c r="WJX18" s="28"/>
      <c r="WJY18" s="875"/>
      <c r="WJZ18" s="42"/>
      <c r="WKB18" s="28"/>
      <c r="WKC18" s="875"/>
      <c r="WKD18" s="42"/>
      <c r="WKF18" s="28"/>
      <c r="WKG18" s="875"/>
      <c r="WKH18" s="42"/>
      <c r="WKJ18" s="28"/>
      <c r="WKK18" s="875"/>
      <c r="WKL18" s="42"/>
      <c r="WKN18" s="28"/>
      <c r="WKO18" s="875"/>
      <c r="WKP18" s="42"/>
      <c r="WKR18" s="28"/>
      <c r="WKS18" s="875"/>
      <c r="WKT18" s="42"/>
      <c r="WKV18" s="28"/>
      <c r="WKW18" s="875"/>
      <c r="WKX18" s="42"/>
      <c r="WKZ18" s="28"/>
      <c r="WLA18" s="875"/>
      <c r="WLB18" s="42"/>
      <c r="WLD18" s="28"/>
      <c r="WLE18" s="875"/>
      <c r="WLF18" s="42"/>
      <c r="WLH18" s="28"/>
      <c r="WLI18" s="875"/>
      <c r="WLJ18" s="42"/>
      <c r="WLL18" s="28"/>
      <c r="WLM18" s="875"/>
      <c r="WLN18" s="42"/>
      <c r="WLP18" s="28"/>
      <c r="WLQ18" s="875"/>
      <c r="WLR18" s="42"/>
      <c r="WLT18" s="28"/>
      <c r="WLU18" s="875"/>
      <c r="WLV18" s="42"/>
      <c r="WLX18" s="28"/>
      <c r="WLY18" s="875"/>
      <c r="WLZ18" s="42"/>
      <c r="WMB18" s="28"/>
      <c r="WMC18" s="875"/>
      <c r="WMD18" s="42"/>
      <c r="WMF18" s="28"/>
      <c r="WMG18" s="875"/>
      <c r="WMH18" s="42"/>
      <c r="WMJ18" s="28"/>
      <c r="WMK18" s="875"/>
      <c r="WML18" s="42"/>
      <c r="WMN18" s="28"/>
      <c r="WMO18" s="875"/>
      <c r="WMP18" s="42"/>
      <c r="WMR18" s="28"/>
      <c r="WMS18" s="875"/>
      <c r="WMT18" s="42"/>
      <c r="WMV18" s="28"/>
      <c r="WMW18" s="875"/>
      <c r="WMX18" s="42"/>
      <c r="WMZ18" s="28"/>
      <c r="WNA18" s="875"/>
      <c r="WNB18" s="42"/>
      <c r="WND18" s="28"/>
      <c r="WNE18" s="875"/>
      <c r="WNF18" s="42"/>
      <c r="WNH18" s="28"/>
      <c r="WNI18" s="875"/>
      <c r="WNJ18" s="42"/>
      <c r="WNL18" s="28"/>
      <c r="WNM18" s="875"/>
      <c r="WNN18" s="42"/>
      <c r="WNP18" s="28"/>
      <c r="WNQ18" s="875"/>
      <c r="WNR18" s="42"/>
      <c r="WNT18" s="28"/>
      <c r="WNU18" s="875"/>
      <c r="WNV18" s="42"/>
      <c r="WNX18" s="28"/>
      <c r="WNY18" s="875"/>
      <c r="WNZ18" s="42"/>
      <c r="WOB18" s="28"/>
      <c r="WOC18" s="875"/>
      <c r="WOD18" s="42"/>
      <c r="WOF18" s="28"/>
      <c r="WOG18" s="875"/>
      <c r="WOH18" s="42"/>
      <c r="WOJ18" s="28"/>
      <c r="WOK18" s="875"/>
      <c r="WOL18" s="42"/>
      <c r="WON18" s="28"/>
      <c r="WOO18" s="875"/>
      <c r="WOP18" s="42"/>
      <c r="WOR18" s="28"/>
      <c r="WOS18" s="875"/>
      <c r="WOT18" s="42"/>
      <c r="WOV18" s="28"/>
      <c r="WOW18" s="875"/>
      <c r="WOX18" s="42"/>
      <c r="WOZ18" s="28"/>
      <c r="WPA18" s="875"/>
      <c r="WPB18" s="42"/>
      <c r="WPD18" s="28"/>
      <c r="WPE18" s="875"/>
      <c r="WPF18" s="42"/>
      <c r="WPH18" s="28"/>
      <c r="WPI18" s="875"/>
      <c r="WPJ18" s="42"/>
      <c r="WPL18" s="28"/>
      <c r="WPM18" s="875"/>
      <c r="WPN18" s="42"/>
      <c r="WPP18" s="28"/>
      <c r="WPQ18" s="875"/>
      <c r="WPR18" s="42"/>
      <c r="WPT18" s="28"/>
      <c r="WPU18" s="875"/>
      <c r="WPV18" s="42"/>
      <c r="WPX18" s="28"/>
      <c r="WPY18" s="875"/>
      <c r="WPZ18" s="42"/>
      <c r="WQB18" s="28"/>
      <c r="WQC18" s="875"/>
      <c r="WQD18" s="42"/>
      <c r="WQF18" s="28"/>
      <c r="WQG18" s="875"/>
      <c r="WQH18" s="42"/>
      <c r="WQJ18" s="28"/>
      <c r="WQK18" s="875"/>
      <c r="WQL18" s="42"/>
      <c r="WQN18" s="28"/>
      <c r="WQO18" s="875"/>
      <c r="WQP18" s="42"/>
      <c r="WQR18" s="28"/>
      <c r="WQS18" s="875"/>
      <c r="WQT18" s="42"/>
      <c r="WQV18" s="28"/>
      <c r="WQW18" s="875"/>
      <c r="WQX18" s="42"/>
      <c r="WQZ18" s="28"/>
      <c r="WRA18" s="875"/>
      <c r="WRB18" s="42"/>
      <c r="WRD18" s="28"/>
      <c r="WRE18" s="875"/>
      <c r="WRF18" s="42"/>
      <c r="WRH18" s="28"/>
      <c r="WRI18" s="875"/>
      <c r="WRJ18" s="42"/>
      <c r="WRL18" s="28"/>
      <c r="WRM18" s="875"/>
      <c r="WRN18" s="42"/>
      <c r="WRP18" s="28"/>
      <c r="WRQ18" s="875"/>
      <c r="WRR18" s="42"/>
      <c r="WRT18" s="28"/>
      <c r="WRU18" s="875"/>
      <c r="WRV18" s="42"/>
      <c r="WRX18" s="28"/>
      <c r="WRY18" s="875"/>
      <c r="WRZ18" s="42"/>
      <c r="WSB18" s="28"/>
      <c r="WSC18" s="875"/>
      <c r="WSD18" s="42"/>
      <c r="WSF18" s="28"/>
      <c r="WSG18" s="875"/>
      <c r="WSH18" s="42"/>
      <c r="WSJ18" s="28"/>
      <c r="WSK18" s="875"/>
      <c r="WSL18" s="42"/>
      <c r="WSN18" s="28"/>
      <c r="WSO18" s="875"/>
      <c r="WSP18" s="42"/>
      <c r="WSR18" s="28"/>
      <c r="WSS18" s="875"/>
      <c r="WST18" s="42"/>
      <c r="WSV18" s="28"/>
      <c r="WSW18" s="875"/>
      <c r="WSX18" s="42"/>
      <c r="WSZ18" s="28"/>
      <c r="WTA18" s="875"/>
      <c r="WTB18" s="42"/>
      <c r="WTD18" s="28"/>
      <c r="WTE18" s="875"/>
      <c r="WTF18" s="42"/>
      <c r="WTH18" s="28"/>
      <c r="WTI18" s="875"/>
      <c r="WTJ18" s="42"/>
      <c r="WTL18" s="28"/>
      <c r="WTM18" s="875"/>
      <c r="WTN18" s="42"/>
      <c r="WTP18" s="28"/>
      <c r="WTQ18" s="875"/>
      <c r="WTR18" s="42"/>
      <c r="WTT18" s="28"/>
      <c r="WTU18" s="875"/>
      <c r="WTV18" s="42"/>
      <c r="WTX18" s="28"/>
      <c r="WTY18" s="875"/>
      <c r="WTZ18" s="42"/>
      <c r="WUB18" s="28"/>
      <c r="WUC18" s="875"/>
      <c r="WUD18" s="42"/>
      <c r="WUF18" s="28"/>
      <c r="WUG18" s="875"/>
      <c r="WUH18" s="42"/>
      <c r="WUJ18" s="28"/>
      <c r="WUK18" s="875"/>
      <c r="WUL18" s="42"/>
      <c r="WUN18" s="28"/>
      <c r="WUO18" s="875"/>
      <c r="WUP18" s="42"/>
      <c r="WUR18" s="28"/>
      <c r="WUS18" s="875"/>
      <c r="WUT18" s="42"/>
      <c r="WUV18" s="28"/>
      <c r="WUW18" s="875"/>
      <c r="WUX18" s="42"/>
      <c r="WUZ18" s="28"/>
      <c r="WVA18" s="875"/>
      <c r="WVB18" s="42"/>
      <c r="WVD18" s="28"/>
      <c r="WVE18" s="875"/>
      <c r="WVF18" s="42"/>
      <c r="WVH18" s="28"/>
      <c r="WVI18" s="875"/>
      <c r="WVJ18" s="42"/>
      <c r="WVL18" s="28"/>
      <c r="WVM18" s="875"/>
      <c r="WVN18" s="42"/>
      <c r="WVP18" s="28"/>
      <c r="WVQ18" s="875"/>
      <c r="WVR18" s="42"/>
      <c r="WVT18" s="28"/>
      <c r="WVU18" s="875"/>
      <c r="WVV18" s="42"/>
      <c r="WVX18" s="28"/>
      <c r="WVY18" s="875"/>
      <c r="WVZ18" s="42"/>
      <c r="WWB18" s="28"/>
      <c r="WWC18" s="875"/>
      <c r="WWD18" s="42"/>
      <c r="WWF18" s="28"/>
      <c r="WWG18" s="875"/>
      <c r="WWH18" s="42"/>
      <c r="WWJ18" s="28"/>
      <c r="WWK18" s="875"/>
      <c r="WWL18" s="42"/>
      <c r="WWN18" s="28"/>
      <c r="WWO18" s="875"/>
      <c r="WWP18" s="42"/>
      <c r="WWR18" s="28"/>
      <c r="WWS18" s="875"/>
      <c r="WWT18" s="42"/>
      <c r="WWV18" s="28"/>
      <c r="WWW18" s="875"/>
      <c r="WWX18" s="42"/>
      <c r="WWZ18" s="28"/>
      <c r="WXA18" s="875"/>
      <c r="WXB18" s="42"/>
      <c r="WXD18" s="28"/>
      <c r="WXE18" s="875"/>
      <c r="WXF18" s="42"/>
      <c r="WXH18" s="28"/>
      <c r="WXI18" s="875"/>
      <c r="WXJ18" s="42"/>
      <c r="WXL18" s="28"/>
      <c r="WXM18" s="875"/>
      <c r="WXN18" s="42"/>
      <c r="WXP18" s="28"/>
      <c r="WXQ18" s="875"/>
      <c r="WXR18" s="42"/>
      <c r="WXT18" s="28"/>
      <c r="WXU18" s="875"/>
      <c r="WXV18" s="42"/>
      <c r="WXX18" s="28"/>
      <c r="WXY18" s="875"/>
      <c r="WXZ18" s="42"/>
      <c r="WYB18" s="28"/>
      <c r="WYC18" s="875"/>
      <c r="WYD18" s="42"/>
      <c r="WYF18" s="28"/>
      <c r="WYG18" s="875"/>
      <c r="WYH18" s="42"/>
      <c r="WYJ18" s="28"/>
      <c r="WYK18" s="875"/>
      <c r="WYL18" s="42"/>
      <c r="WYN18" s="28"/>
      <c r="WYO18" s="875"/>
      <c r="WYP18" s="42"/>
      <c r="WYR18" s="28"/>
      <c r="WYS18" s="875"/>
      <c r="WYT18" s="42"/>
      <c r="WYV18" s="28"/>
      <c r="WYW18" s="875"/>
      <c r="WYX18" s="42"/>
      <c r="WYZ18" s="28"/>
      <c r="WZA18" s="875"/>
      <c r="WZB18" s="42"/>
      <c r="WZD18" s="28"/>
      <c r="WZE18" s="875"/>
      <c r="WZF18" s="42"/>
      <c r="WZH18" s="28"/>
      <c r="WZI18" s="875"/>
      <c r="WZJ18" s="42"/>
      <c r="WZL18" s="28"/>
      <c r="WZM18" s="875"/>
      <c r="WZN18" s="42"/>
      <c r="WZP18" s="28"/>
      <c r="WZQ18" s="875"/>
      <c r="WZR18" s="42"/>
      <c r="WZT18" s="28"/>
      <c r="WZU18" s="875"/>
      <c r="WZV18" s="42"/>
      <c r="WZX18" s="28"/>
      <c r="WZY18" s="875"/>
      <c r="WZZ18" s="42"/>
      <c r="XAB18" s="28"/>
      <c r="XAC18" s="875"/>
      <c r="XAD18" s="42"/>
      <c r="XAF18" s="28"/>
      <c r="XAG18" s="875"/>
      <c r="XAH18" s="42"/>
      <c r="XAJ18" s="28"/>
      <c r="XAK18" s="875"/>
      <c r="XAL18" s="42"/>
      <c r="XAN18" s="28"/>
      <c r="XAO18" s="875"/>
      <c r="XAP18" s="42"/>
      <c r="XAR18" s="28"/>
      <c r="XAS18" s="875"/>
      <c r="XAT18" s="42"/>
      <c r="XAV18" s="28"/>
      <c r="XAW18" s="875"/>
      <c r="XAX18" s="42"/>
      <c r="XAZ18" s="28"/>
      <c r="XBA18" s="875"/>
      <c r="XBB18" s="42"/>
      <c r="XBD18" s="28"/>
      <c r="XBE18" s="875"/>
      <c r="XBF18" s="42"/>
      <c r="XBH18" s="28"/>
      <c r="XBI18" s="875"/>
      <c r="XBJ18" s="42"/>
      <c r="XBL18" s="28"/>
      <c r="XBM18" s="875"/>
      <c r="XBN18" s="42"/>
      <c r="XBP18" s="28"/>
      <c r="XBQ18" s="875"/>
      <c r="XBR18" s="42"/>
      <c r="XBT18" s="28"/>
      <c r="XBU18" s="875"/>
      <c r="XBV18" s="42"/>
      <c r="XBX18" s="28"/>
      <c r="XBY18" s="875"/>
      <c r="XBZ18" s="42"/>
      <c r="XCB18" s="28"/>
      <c r="XCC18" s="875"/>
      <c r="XCD18" s="42"/>
      <c r="XCF18" s="28"/>
      <c r="XCG18" s="875"/>
      <c r="XCH18" s="42"/>
      <c r="XCJ18" s="28"/>
      <c r="XCK18" s="875"/>
      <c r="XCL18" s="42"/>
      <c r="XCN18" s="28"/>
      <c r="XCO18" s="875"/>
      <c r="XCP18" s="42"/>
      <c r="XCR18" s="28"/>
      <c r="XCS18" s="875"/>
      <c r="XCT18" s="42"/>
      <c r="XCV18" s="28"/>
      <c r="XCW18" s="875"/>
      <c r="XCX18" s="42"/>
      <c r="XCZ18" s="28"/>
      <c r="XDA18" s="875"/>
      <c r="XDB18" s="42"/>
      <c r="XDD18" s="28"/>
      <c r="XDE18" s="875"/>
      <c r="XDF18" s="42"/>
      <c r="XDH18" s="28"/>
      <c r="XDI18" s="875"/>
      <c r="XDJ18" s="42"/>
      <c r="XDL18" s="28"/>
      <c r="XDM18" s="875"/>
      <c r="XDN18" s="42"/>
      <c r="XDP18" s="28"/>
      <c r="XDQ18" s="875"/>
      <c r="XDR18" s="42"/>
      <c r="XDT18" s="28"/>
      <c r="XDU18" s="875"/>
      <c r="XDV18" s="42"/>
      <c r="XDX18" s="28"/>
      <c r="XDY18" s="875"/>
      <c r="XDZ18" s="42"/>
      <c r="XEB18" s="28"/>
      <c r="XEC18" s="875"/>
      <c r="XED18" s="42"/>
      <c r="XEF18" s="28"/>
      <c r="XEG18" s="875"/>
      <c r="XEH18" s="42"/>
      <c r="XEJ18" s="28"/>
      <c r="XEK18" s="875"/>
      <c r="XEL18" s="42"/>
      <c r="XEN18" s="28"/>
      <c r="XEO18" s="875"/>
      <c r="XEP18" s="42"/>
      <c r="XER18" s="28"/>
      <c r="XES18" s="875"/>
      <c r="XET18" s="42"/>
      <c r="XEV18" s="28"/>
      <c r="XEW18" s="875"/>
      <c r="XEX18" s="42"/>
      <c r="XEZ18" s="28"/>
      <c r="XFA18" s="875"/>
      <c r="XFB18" s="42"/>
      <c r="XFD18" s="28"/>
    </row>
    <row r="19" spans="1:16384" ht="15.75" customHeight="1">
      <c r="A19" s="40" t="str">
        <f>+SOFP!A20</f>
        <v>Short term investments</v>
      </c>
      <c r="B19" s="37">
        <f>Notes!H81-Notes!F81</f>
        <v>1097468.1857142765</v>
      </c>
      <c r="D19" s="35">
        <v>-9437132.8999999873</v>
      </c>
      <c r="F19" s="31"/>
      <c r="G19" s="30"/>
      <c r="H19" s="31"/>
      <c r="I19" s="30"/>
      <c r="J19" s="34"/>
      <c r="L19" s="222"/>
      <c r="N19" s="28"/>
    </row>
    <row r="20" spans="1:16384" ht="15.75" customHeight="1">
      <c r="A20" s="40"/>
      <c r="B20" s="42">
        <f>SUM(B17:B19)</f>
        <v>10405091.765714297</v>
      </c>
      <c r="D20" s="28">
        <f>SUM(D17:D19)</f>
        <v>-16887757.899999987</v>
      </c>
      <c r="F20" s="28" t="e">
        <v>#REF!</v>
      </c>
      <c r="H20" s="28">
        <v>640</v>
      </c>
      <c r="J20" s="28" t="e">
        <v>#REF!</v>
      </c>
      <c r="L20" s="28">
        <v>3193</v>
      </c>
      <c r="N20" s="28"/>
    </row>
    <row r="21" spans="1:16384" ht="15.75" customHeight="1">
      <c r="A21" s="43" t="s">
        <v>439</v>
      </c>
      <c r="B21" s="27"/>
      <c r="D21" s="21"/>
      <c r="F21" s="21"/>
      <c r="H21" s="21"/>
      <c r="J21" s="21"/>
      <c r="L21" s="21"/>
      <c r="N21" s="28"/>
    </row>
    <row r="22" spans="1:16384" ht="15.75" customHeight="1">
      <c r="A22" s="20" t="s">
        <v>19</v>
      </c>
      <c r="B22" s="42">
        <f>(SOFP!C45-SOFP!E45)</f>
        <v>28625780.65000001</v>
      </c>
      <c r="C22" s="30"/>
      <c r="D22" s="28">
        <v>5005578</v>
      </c>
      <c r="F22" s="34">
        <v>15700</v>
      </c>
      <c r="H22" s="34">
        <v>-9500</v>
      </c>
      <c r="J22" s="34">
        <v>4000</v>
      </c>
      <c r="K22" s="30"/>
      <c r="L22" s="34">
        <v>15000</v>
      </c>
      <c r="N22" s="28"/>
    </row>
    <row r="23" spans="1:16384" ht="15.75" customHeight="1">
      <c r="B23" s="27"/>
      <c r="D23" s="21"/>
      <c r="F23" s="28"/>
      <c r="H23" s="28"/>
      <c r="J23" s="28"/>
      <c r="K23" s="30"/>
      <c r="L23" s="28"/>
      <c r="N23" s="28"/>
      <c r="P23" s="47"/>
    </row>
    <row r="24" spans="1:16384" ht="15.75" customHeight="1">
      <c r="A24" s="40" t="s">
        <v>713</v>
      </c>
      <c r="B24" s="973">
        <f>B22+B20+B14+B8</f>
        <v>41250403.415714309</v>
      </c>
      <c r="C24" s="974"/>
      <c r="D24" s="973">
        <f>D22+D20+D14+D8-1</f>
        <v>-12085558.579999989</v>
      </c>
      <c r="F24" s="28" t="e">
        <v>#REF!</v>
      </c>
      <c r="H24" s="28">
        <v>-44000</v>
      </c>
      <c r="J24" s="28" t="e">
        <v>#REF!</v>
      </c>
      <c r="K24" s="30"/>
      <c r="L24" s="28">
        <v>-22909</v>
      </c>
      <c r="M24" s="54"/>
      <c r="N24" s="28"/>
      <c r="Q24" s="42"/>
      <c r="S24" s="42"/>
    </row>
    <row r="25" spans="1:16384" ht="15.75" customHeight="1">
      <c r="A25" s="40"/>
      <c r="B25" s="42"/>
      <c r="D25" s="28"/>
      <c r="F25" s="28"/>
      <c r="H25" s="28"/>
      <c r="J25" s="28"/>
      <c r="K25" s="30"/>
      <c r="L25" s="28"/>
      <c r="M25" s="54"/>
      <c r="N25" s="28"/>
    </row>
    <row r="26" spans="1:16384" ht="15.75" customHeight="1">
      <c r="A26" s="20" t="s">
        <v>83</v>
      </c>
      <c r="B26" s="150">
        <f>Notes!F169</f>
        <v>-1981961</v>
      </c>
      <c r="D26" s="151">
        <v>-790384.31</v>
      </c>
      <c r="F26" s="34">
        <v>-9210</v>
      </c>
      <c r="H26" s="34">
        <v>0</v>
      </c>
      <c r="J26" s="34">
        <v>-2454.8888888888887</v>
      </c>
      <c r="K26" s="30"/>
      <c r="L26" s="34">
        <v>-2005</v>
      </c>
      <c r="N26" s="28"/>
      <c r="Q26" s="47"/>
    </row>
    <row r="27" spans="1:16384" ht="15.75" customHeight="1">
      <c r="A27" s="20" t="s">
        <v>169</v>
      </c>
      <c r="B27" s="37">
        <f>-Notes!F248</f>
        <v>-11086</v>
      </c>
      <c r="D27" s="35">
        <v>-15527.830000000002</v>
      </c>
      <c r="F27" s="28"/>
      <c r="H27" s="28"/>
      <c r="J27" s="28"/>
      <c r="K27" s="30"/>
      <c r="L27" s="28"/>
      <c r="N27" s="28"/>
      <c r="Q27" s="47"/>
    </row>
    <row r="28" spans="1:16384" ht="15.75" customHeight="1">
      <c r="B28" s="27">
        <f>SUM(B26:B27)</f>
        <v>-1993047</v>
      </c>
      <c r="D28" s="21">
        <f>SUM(D26:D27)</f>
        <v>-805912.14</v>
      </c>
      <c r="F28" s="28"/>
      <c r="H28" s="28"/>
      <c r="J28" s="28"/>
      <c r="K28" s="30"/>
      <c r="L28" s="28"/>
      <c r="N28" s="28"/>
      <c r="Q28" s="47"/>
    </row>
    <row r="29" spans="1:16384" ht="15.75" customHeight="1">
      <c r="B29" s="27"/>
      <c r="D29" s="21"/>
      <c r="F29" s="28"/>
      <c r="H29" s="28"/>
      <c r="J29" s="28"/>
      <c r="K29" s="30"/>
      <c r="L29" s="28"/>
      <c r="N29" s="28"/>
      <c r="Q29" s="47"/>
    </row>
    <row r="30" spans="1:16384" ht="15.75" customHeight="1">
      <c r="A30" s="26" t="s">
        <v>714</v>
      </c>
      <c r="B30" s="38">
        <f>B28+B24</f>
        <v>39257356.415714309</v>
      </c>
      <c r="D30" s="39">
        <f>D28+D24</f>
        <v>-12891470.719999989</v>
      </c>
      <c r="F30" s="21" t="e">
        <v>#REF!</v>
      </c>
      <c r="H30" s="21">
        <v>-44000</v>
      </c>
      <c r="J30" s="21" t="e">
        <v>#REF!</v>
      </c>
      <c r="L30" s="21">
        <v>-24914</v>
      </c>
      <c r="N30" s="28"/>
      <c r="P30" s="47"/>
      <c r="Q30" s="42"/>
    </row>
    <row r="31" spans="1:16384" ht="15.75" customHeight="1">
      <c r="B31" s="27"/>
      <c r="D31" s="21"/>
      <c r="F31" s="21"/>
      <c r="H31" s="21"/>
      <c r="J31" s="21"/>
      <c r="L31" s="21"/>
      <c r="N31" s="28"/>
    </row>
    <row r="32" spans="1:16384" ht="15.75" customHeight="1">
      <c r="A32" s="26" t="s">
        <v>84</v>
      </c>
      <c r="B32" s="42"/>
      <c r="D32" s="28"/>
      <c r="F32" s="21"/>
      <c r="H32" s="21"/>
      <c r="J32" s="21"/>
      <c r="L32" s="21"/>
      <c r="N32" s="28"/>
    </row>
    <row r="33" spans="1:18" ht="15.75" customHeight="1">
      <c r="A33" s="26"/>
      <c r="B33" s="42"/>
      <c r="D33" s="28"/>
      <c r="F33" s="21"/>
      <c r="H33" s="21"/>
      <c r="J33" s="21"/>
      <c r="L33" s="21"/>
      <c r="N33" s="28"/>
    </row>
    <row r="34" spans="1:18" ht="15.75" customHeight="1">
      <c r="A34" s="20" t="s">
        <v>261</v>
      </c>
      <c r="B34" s="42">
        <f>-FAS!D16</f>
        <v>-144803</v>
      </c>
      <c r="D34" s="28">
        <v>-19700</v>
      </c>
      <c r="F34" s="21"/>
      <c r="H34" s="21"/>
      <c r="J34" s="21"/>
      <c r="L34" s="21"/>
      <c r="N34" s="28"/>
    </row>
    <row r="35" spans="1:18" ht="15.75" customHeight="1">
      <c r="A35" s="20" t="s">
        <v>438</v>
      </c>
      <c r="B35" s="42">
        <f>-(SOFP!C13-SOFP!E13)</f>
        <v>-500000</v>
      </c>
      <c r="D35" s="28">
        <v>-700000</v>
      </c>
      <c r="F35" s="21"/>
      <c r="H35" s="21"/>
      <c r="J35" s="21"/>
      <c r="L35" s="21"/>
      <c r="N35" s="28"/>
    </row>
    <row r="36" spans="1:18" ht="15.75" customHeight="1">
      <c r="A36" s="20" t="s">
        <v>22</v>
      </c>
      <c r="B36" s="42">
        <f>-B11</f>
        <v>616987</v>
      </c>
      <c r="C36" s="44"/>
      <c r="D36" s="28">
        <v>825737.5</v>
      </c>
      <c r="E36" s="44"/>
      <c r="F36" s="35">
        <v>0</v>
      </c>
      <c r="G36" s="44"/>
      <c r="H36" s="35">
        <v>0</v>
      </c>
      <c r="I36" s="44"/>
      <c r="J36" s="35">
        <v>24548.888888888887</v>
      </c>
      <c r="K36" s="30"/>
      <c r="L36" s="223">
        <v>20050</v>
      </c>
      <c r="N36" s="28"/>
      <c r="Q36" s="226"/>
    </row>
    <row r="37" spans="1:18" ht="15.75" customHeight="1">
      <c r="B37" s="46"/>
      <c r="C37" s="44"/>
      <c r="D37" s="34"/>
      <c r="E37" s="44"/>
      <c r="F37" s="28"/>
      <c r="G37" s="44"/>
      <c r="H37" s="28"/>
      <c r="I37" s="44"/>
      <c r="J37" s="28"/>
      <c r="K37" s="30"/>
      <c r="L37" s="28"/>
      <c r="N37" s="28"/>
      <c r="Q37" s="226"/>
    </row>
    <row r="38" spans="1:18" ht="15.75" customHeight="1">
      <c r="A38" s="26" t="s">
        <v>715</v>
      </c>
      <c r="B38" s="42">
        <f>SUM(B34:B36)</f>
        <v>-27816</v>
      </c>
      <c r="D38" s="28">
        <f>SUM(D34:D36)</f>
        <v>106037.5</v>
      </c>
      <c r="E38" s="44"/>
      <c r="F38" s="28"/>
      <c r="G38" s="44"/>
      <c r="H38" s="28"/>
      <c r="I38" s="44"/>
      <c r="J38" s="28"/>
      <c r="K38" s="30"/>
      <c r="L38" s="28"/>
      <c r="N38" s="28"/>
      <c r="Q38" s="42"/>
    </row>
    <row r="39" spans="1:18" ht="15.75" customHeight="1">
      <c r="B39" s="42"/>
      <c r="D39" s="28"/>
      <c r="E39" s="44"/>
      <c r="F39" s="28"/>
      <c r="G39" s="44"/>
      <c r="H39" s="28"/>
      <c r="I39" s="44"/>
      <c r="J39" s="28"/>
      <c r="K39" s="30"/>
      <c r="L39" s="28"/>
      <c r="N39" s="28"/>
      <c r="Q39" s="227"/>
    </row>
    <row r="40" spans="1:18" ht="15.75" customHeight="1">
      <c r="A40" s="26" t="s">
        <v>85</v>
      </c>
      <c r="B40" s="42"/>
      <c r="C40" s="44"/>
      <c r="D40" s="28"/>
      <c r="E40" s="44"/>
      <c r="F40" s="28"/>
      <c r="G40" s="44"/>
      <c r="H40" s="28"/>
      <c r="I40" s="44"/>
      <c r="J40" s="28"/>
      <c r="K40" s="30"/>
      <c r="L40" s="28"/>
      <c r="N40" s="28"/>
      <c r="Q40" s="47"/>
    </row>
    <row r="41" spans="1:18" ht="15.75" customHeight="1">
      <c r="A41" s="26"/>
      <c r="B41" s="42"/>
      <c r="C41" s="44"/>
      <c r="D41" s="28"/>
      <c r="E41" s="44"/>
      <c r="F41" s="28"/>
      <c r="G41" s="44"/>
      <c r="H41" s="28"/>
      <c r="I41" s="44"/>
      <c r="J41" s="28"/>
      <c r="K41" s="30"/>
      <c r="L41" s="28"/>
      <c r="N41" s="28"/>
      <c r="Q41" s="47"/>
    </row>
    <row r="42" spans="1:18" ht="15.75" customHeight="1">
      <c r="A42" s="26" t="s">
        <v>437</v>
      </c>
      <c r="B42" s="46">
        <v>0</v>
      </c>
      <c r="C42" s="44"/>
      <c r="D42" s="34">
        <v>0</v>
      </c>
      <c r="E42" s="44"/>
      <c r="F42" s="28"/>
      <c r="G42" s="44"/>
      <c r="H42" s="28"/>
      <c r="I42" s="44"/>
      <c r="J42" s="28"/>
      <c r="K42" s="30"/>
      <c r="L42" s="28"/>
      <c r="N42" s="28"/>
      <c r="Q42" s="47"/>
    </row>
    <row r="43" spans="1:18" ht="15.75" customHeight="1">
      <c r="A43" s="40"/>
      <c r="B43" s="42"/>
      <c r="C43" s="45"/>
      <c r="D43" s="28"/>
      <c r="E43" s="45"/>
      <c r="F43" s="47"/>
      <c r="G43" s="45"/>
      <c r="H43" s="47"/>
      <c r="I43" s="45"/>
      <c r="J43" s="47"/>
      <c r="K43" s="30"/>
      <c r="L43" s="47"/>
      <c r="N43" s="47"/>
      <c r="P43" s="149"/>
      <c r="Q43" s="149"/>
      <c r="R43" s="149"/>
    </row>
    <row r="44" spans="1:18" ht="15.75" customHeight="1">
      <c r="A44" s="20" t="s">
        <v>716</v>
      </c>
      <c r="B44" s="42">
        <f>B38+B30+B42+1</f>
        <v>39229541.415714309</v>
      </c>
      <c r="C44" s="48"/>
      <c r="D44" s="28">
        <f>D38+D30+D42-1</f>
        <v>-12785434.219999989</v>
      </c>
      <c r="E44" s="48"/>
      <c r="F44" s="28" t="e">
        <v>#REF!</v>
      </c>
      <c r="G44" s="48"/>
      <c r="H44" s="28">
        <v>-44000</v>
      </c>
      <c r="I44" s="48"/>
      <c r="J44" s="28" t="e">
        <v>#REF!</v>
      </c>
      <c r="K44" s="26"/>
      <c r="L44" s="28">
        <v>-24864</v>
      </c>
      <c r="N44" s="28"/>
      <c r="P44" s="48"/>
      <c r="Q44" s="42"/>
    </row>
    <row r="45" spans="1:18" ht="15.75" customHeight="1">
      <c r="B45" s="42"/>
      <c r="C45" s="48"/>
      <c r="D45" s="28"/>
      <c r="E45" s="48"/>
      <c r="F45" s="28"/>
      <c r="G45" s="48"/>
      <c r="H45" s="28"/>
      <c r="I45" s="48"/>
      <c r="J45" s="28"/>
      <c r="K45" s="26"/>
      <c r="L45" s="28"/>
      <c r="N45" s="28"/>
      <c r="P45" s="48"/>
      <c r="Q45" s="48"/>
    </row>
    <row r="46" spans="1:18" ht="15.75" customHeight="1">
      <c r="A46" s="20" t="s">
        <v>86</v>
      </c>
      <c r="B46" s="27">
        <f>D48</f>
        <v>36221806.780000009</v>
      </c>
      <c r="D46" s="21">
        <v>49007241</v>
      </c>
      <c r="F46" s="34">
        <v>1904791</v>
      </c>
      <c r="H46" s="34">
        <v>1948791</v>
      </c>
      <c r="J46" s="34">
        <v>2631158</v>
      </c>
      <c r="L46" s="34">
        <v>2656022</v>
      </c>
      <c r="N46" s="28"/>
      <c r="P46" s="48"/>
      <c r="Q46" s="55"/>
    </row>
    <row r="47" spans="1:18" ht="10.5" customHeight="1">
      <c r="B47" s="27"/>
      <c r="D47" s="21"/>
      <c r="F47" s="28"/>
      <c r="H47" s="28"/>
      <c r="J47" s="28"/>
      <c r="L47" s="28"/>
      <c r="N47" s="28"/>
      <c r="P47" s="48"/>
      <c r="Q47" s="55"/>
    </row>
    <row r="48" spans="1:18" ht="15.75" customHeight="1" thickBot="1">
      <c r="A48" s="26" t="s">
        <v>87</v>
      </c>
      <c r="B48" s="970">
        <f>B44+B46</f>
        <v>75451348.195714325</v>
      </c>
      <c r="C48" s="971"/>
      <c r="D48" s="972">
        <f>D44+D46</f>
        <v>36221806.780000009</v>
      </c>
      <c r="E48" s="25"/>
      <c r="F48" s="49" t="e">
        <v>#REF!</v>
      </c>
      <c r="G48" s="25"/>
      <c r="H48" s="49">
        <v>1904791</v>
      </c>
      <c r="I48" s="25"/>
      <c r="J48" s="49" t="e">
        <v>#REF!</v>
      </c>
      <c r="K48" s="26"/>
      <c r="L48" s="49">
        <v>2631158</v>
      </c>
      <c r="M48" s="653">
        <f>SOFP!C22-SOCF!B48</f>
        <v>-0.6457144170999527</v>
      </c>
      <c r="N48" s="28"/>
      <c r="P48" s="55"/>
      <c r="Q48" s="55"/>
      <c r="R48" s="47"/>
    </row>
    <row r="49" spans="1:19" ht="7.5" customHeight="1" thickTop="1">
      <c r="B49" s="26"/>
      <c r="M49" s="28"/>
      <c r="P49" s="47"/>
    </row>
    <row r="50" spans="1:19" ht="15.75" customHeight="1">
      <c r="A50" s="1194" t="str">
        <f>SOFP!A51</f>
        <v>The annexed notes 1 to 30 form an integral part of these financial statements.</v>
      </c>
      <c r="B50" s="1195"/>
      <c r="C50" s="1195"/>
      <c r="D50" s="1195"/>
      <c r="E50" s="1195"/>
      <c r="J50" s="32"/>
      <c r="L50" s="21"/>
      <c r="M50" s="54"/>
      <c r="N50" s="47"/>
      <c r="Q50" s="47"/>
      <c r="R50" s="47"/>
      <c r="S50" s="578"/>
    </row>
    <row r="51" spans="1:19" ht="15.75" customHeight="1">
      <c r="A51" s="272"/>
      <c r="B51" s="273"/>
      <c r="C51" s="273"/>
      <c r="D51" s="273"/>
      <c r="E51" s="273"/>
      <c r="J51" s="32"/>
      <c r="L51" s="21"/>
      <c r="M51" s="54"/>
      <c r="N51" s="47"/>
      <c r="Q51" s="47"/>
      <c r="R51" s="47"/>
    </row>
    <row r="52" spans="1:19" ht="15.75" customHeight="1">
      <c r="A52" s="272"/>
      <c r="B52" s="273"/>
      <c r="C52" s="273"/>
      <c r="D52" s="273"/>
      <c r="E52" s="273"/>
      <c r="J52" s="32"/>
      <c r="L52" s="21"/>
      <c r="M52" s="54"/>
      <c r="N52" s="47"/>
      <c r="Q52" s="47"/>
      <c r="R52" s="47"/>
    </row>
    <row r="53" spans="1:19" ht="15.75" customHeight="1">
      <c r="A53" s="272"/>
      <c r="B53" s="273"/>
      <c r="C53" s="273"/>
      <c r="D53" s="273"/>
      <c r="E53" s="273"/>
      <c r="J53" s="32"/>
      <c r="L53" s="21"/>
      <c r="M53" s="54"/>
      <c r="N53" s="47"/>
      <c r="Q53" s="47"/>
      <c r="R53" s="47"/>
    </row>
    <row r="54" spans="1:19" ht="15.75" customHeight="1">
      <c r="J54" s="32"/>
      <c r="L54" s="21"/>
      <c r="M54" s="55"/>
      <c r="N54" s="47"/>
      <c r="Q54" s="47"/>
    </row>
    <row r="55" spans="1:19" ht="15.75" customHeight="1">
      <c r="A55" s="50" t="s">
        <v>134</v>
      </c>
      <c r="B55" s="50" t="s">
        <v>88</v>
      </c>
      <c r="C55" s="23"/>
      <c r="D55" s="51"/>
      <c r="J55" s="32"/>
      <c r="L55" s="21"/>
      <c r="N55" s="47"/>
    </row>
    <row r="56" spans="1:19" ht="15.75" customHeight="1">
      <c r="E56" s="23"/>
      <c r="F56" s="51" t="s">
        <v>89</v>
      </c>
      <c r="G56" s="23"/>
      <c r="H56" s="22" t="s">
        <v>89</v>
      </c>
      <c r="I56" s="23"/>
      <c r="J56" s="51" t="s">
        <v>89</v>
      </c>
      <c r="K56" s="23"/>
      <c r="L56" s="52" t="s">
        <v>89</v>
      </c>
    </row>
    <row r="57" spans="1:19" ht="15.75" customHeight="1">
      <c r="J57" s="32"/>
      <c r="K57" s="32"/>
      <c r="L57" s="32"/>
    </row>
    <row r="58" spans="1:19" ht="15.75" customHeight="1">
      <c r="J58" s="32"/>
      <c r="L58" s="32"/>
      <c r="Q58" s="47"/>
    </row>
    <row r="59" spans="1:19" ht="15.75" customHeight="1">
      <c r="B59" s="32">
        <v>0</v>
      </c>
      <c r="D59" s="32">
        <v>0</v>
      </c>
      <c r="F59" s="21" t="e">
        <v>#REF!</v>
      </c>
      <c r="H59" s="21">
        <v>0</v>
      </c>
      <c r="J59" s="21" t="e">
        <v>#REF!</v>
      </c>
      <c r="L59" s="53"/>
    </row>
    <row r="60" spans="1:19">
      <c r="J60" s="32"/>
    </row>
    <row r="61" spans="1:19">
      <c r="J61" s="32"/>
    </row>
    <row r="63" spans="1:19">
      <c r="B63" s="32"/>
    </row>
  </sheetData>
  <mergeCells count="1">
    <mergeCell ref="A50:E50"/>
  </mergeCells>
  <printOptions horizontalCentered="1"/>
  <pageMargins left="0.75" right="0.4" top="0.75" bottom="0.75" header="0" footer="0"/>
  <pageSetup paperSize="9" scale="90" orientation="portrait" r:id="rId1"/>
  <headerFooter alignWithMargins="0"/>
  <colBreaks count="1" manualBreakCount="1">
    <brk id="4" max="5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9"/>
  <sheetViews>
    <sheetView view="pageBreakPreview" zoomScale="88" zoomScaleNormal="100" zoomScaleSheetLayoutView="88" workbookViewId="0">
      <selection activeCell="D5" sqref="D5:D6"/>
    </sheetView>
  </sheetViews>
  <sheetFormatPr defaultColWidth="9" defaultRowHeight="15.75"/>
  <cols>
    <col min="1" max="1" width="24.5" style="1" customWidth="1"/>
    <col min="2" max="2" width="14" style="1" customWidth="1"/>
    <col min="3" max="3" width="16.5" style="1" customWidth="1"/>
    <col min="4" max="4" width="20.75" style="1" customWidth="1"/>
    <col min="5" max="6" width="17.125" style="1" customWidth="1"/>
    <col min="7" max="7" width="19.625" style="1" customWidth="1"/>
    <col min="8" max="8" width="11.5" style="1" bestFit="1" customWidth="1"/>
    <col min="9" max="9" width="10.25" style="1" bestFit="1" customWidth="1"/>
    <col min="10" max="16384" width="9" style="1"/>
  </cols>
  <sheetData>
    <row r="1" spans="1:8" ht="18" customHeight="1">
      <c r="A1" s="4" t="str">
        <f>SOCF!A1</f>
        <v>ARIF LATIF SECURITIES (PRIVATE) LIMITED</v>
      </c>
      <c r="B1" s="4"/>
      <c r="C1" s="4"/>
      <c r="D1" s="4"/>
      <c r="E1" s="4"/>
      <c r="F1" s="4"/>
      <c r="G1" s="4"/>
      <c r="H1" s="2"/>
    </row>
    <row r="2" spans="1:8" ht="18" customHeight="1">
      <c r="A2" s="335" t="s">
        <v>340</v>
      </c>
      <c r="B2" s="335"/>
      <c r="C2" s="335"/>
      <c r="D2" s="335"/>
      <c r="E2" s="335"/>
      <c r="F2" s="335"/>
      <c r="G2" s="335"/>
      <c r="H2" s="3"/>
    </row>
    <row r="3" spans="1:8" ht="18" customHeight="1">
      <c r="A3" s="336" t="s">
        <v>637</v>
      </c>
      <c r="B3" s="336"/>
      <c r="C3" s="336"/>
      <c r="D3" s="336"/>
      <c r="E3" s="336"/>
      <c r="F3" s="336"/>
      <c r="G3" s="336"/>
      <c r="H3" s="4"/>
    </row>
    <row r="4" spans="1:8" ht="16.5" customHeight="1"/>
    <row r="5" spans="1:8" ht="16.5" customHeight="1">
      <c r="A5" s="1200" t="s">
        <v>3</v>
      </c>
      <c r="B5" s="1201"/>
      <c r="C5" s="1198" t="s">
        <v>157</v>
      </c>
      <c r="D5" s="1198" t="s">
        <v>13</v>
      </c>
      <c r="E5" s="1198" t="s">
        <v>158</v>
      </c>
      <c r="F5" s="1198" t="s">
        <v>167</v>
      </c>
      <c r="G5" s="1199" t="s">
        <v>1</v>
      </c>
    </row>
    <row r="6" spans="1:8" ht="16.5" customHeight="1">
      <c r="A6" s="1202"/>
      <c r="B6" s="1203"/>
      <c r="C6" s="1198"/>
      <c r="D6" s="1198"/>
      <c r="E6" s="1198"/>
      <c r="F6" s="1198"/>
      <c r="G6" s="1199"/>
    </row>
    <row r="7" spans="1:8" ht="16.5" customHeight="1">
      <c r="A7" s="5"/>
      <c r="B7" s="5"/>
      <c r="C7" s="5"/>
      <c r="D7" s="201"/>
      <c r="E7" s="5"/>
      <c r="F7" s="201"/>
    </row>
    <row r="8" spans="1:8" ht="16.5" customHeight="1">
      <c r="C8" s="1197" t="s">
        <v>405</v>
      </c>
      <c r="D8" s="1197"/>
      <c r="E8" s="1197"/>
      <c r="F8" s="1197"/>
      <c r="G8" s="1197"/>
    </row>
    <row r="9" spans="1:8" ht="16.5" customHeight="1"/>
    <row r="10" spans="1:8" ht="16.5" customHeight="1">
      <c r="A10" s="1" t="s">
        <v>54</v>
      </c>
      <c r="C10" s="394">
        <v>10000000</v>
      </c>
      <c r="D10" s="394">
        <v>4450396.0679758638</v>
      </c>
      <c r="E10" s="394">
        <v>17067008.5</v>
      </c>
      <c r="F10" s="394">
        <v>28261699</v>
      </c>
      <c r="G10" s="394">
        <f>SUM(C10:F10)</f>
        <v>59779103.567975864</v>
      </c>
    </row>
    <row r="11" spans="1:8" ht="16.5" customHeight="1">
      <c r="C11" s="394"/>
      <c r="D11" s="394"/>
      <c r="E11" s="394"/>
      <c r="F11" s="394"/>
      <c r="G11" s="394"/>
    </row>
    <row r="12" spans="1:8" ht="16.5" customHeight="1">
      <c r="A12" s="1" t="s">
        <v>347</v>
      </c>
      <c r="C12" s="394">
        <v>0</v>
      </c>
      <c r="D12" s="394">
        <v>284150</v>
      </c>
      <c r="E12" s="394">
        <v>0</v>
      </c>
      <c r="F12" s="394">
        <v>0</v>
      </c>
      <c r="G12" s="394">
        <f>SUM(C12:F12)</f>
        <v>284150</v>
      </c>
    </row>
    <row r="13" spans="1:8" ht="16.5" customHeight="1">
      <c r="C13" s="394"/>
      <c r="D13" s="394"/>
      <c r="E13" s="394"/>
      <c r="F13" s="394"/>
      <c r="G13" s="394"/>
    </row>
    <row r="14" spans="1:8" ht="16.5" customHeight="1">
      <c r="A14" s="1" t="s">
        <v>605</v>
      </c>
      <c r="C14" s="396">
        <v>15000000</v>
      </c>
      <c r="D14" s="396">
        <v>0</v>
      </c>
      <c r="E14" s="396">
        <v>0</v>
      </c>
      <c r="F14" s="396">
        <f>+-C14</f>
        <v>-15000000</v>
      </c>
      <c r="G14" s="394">
        <f>SUM(C14:F14)</f>
        <v>0</v>
      </c>
    </row>
    <row r="15" spans="1:8" ht="16.5" customHeight="1">
      <c r="C15" s="394"/>
      <c r="D15" s="394"/>
      <c r="E15" s="394"/>
      <c r="F15" s="394"/>
      <c r="G15" s="394"/>
    </row>
    <row r="16" spans="1:8" ht="16.5" customHeight="1">
      <c r="A16" s="1" t="s">
        <v>158</v>
      </c>
      <c r="C16" s="394">
        <v>0</v>
      </c>
      <c r="D16" s="394">
        <v>0</v>
      </c>
      <c r="E16" s="394">
        <v>127216</v>
      </c>
      <c r="F16" s="394">
        <v>0</v>
      </c>
      <c r="G16" s="394">
        <f>SUM(C16:F16)</f>
        <v>127216</v>
      </c>
    </row>
    <row r="17" spans="1:15" ht="16.5" customHeight="1">
      <c r="C17" s="394"/>
      <c r="D17" s="394"/>
      <c r="E17" s="394"/>
      <c r="F17" s="394"/>
      <c r="G17" s="394"/>
    </row>
    <row r="18" spans="1:15" ht="16.5" customHeight="1">
      <c r="A18" s="7" t="s">
        <v>403</v>
      </c>
      <c r="C18" s="876">
        <f>SUM(C10:C16)</f>
        <v>25000000</v>
      </c>
      <c r="D18" s="876">
        <f t="shared" ref="D18:F18" si="0">SUM(D10:D16)</f>
        <v>4734546.0679758638</v>
      </c>
      <c r="E18" s="876">
        <f t="shared" si="0"/>
        <v>17194224.5</v>
      </c>
      <c r="F18" s="876">
        <f t="shared" si="0"/>
        <v>13261699</v>
      </c>
      <c r="G18" s="876">
        <f>SUM(G10:G16)</f>
        <v>60190469.567975864</v>
      </c>
      <c r="H18" s="6"/>
    </row>
    <row r="19" spans="1:15" ht="16.5" customHeight="1">
      <c r="C19" s="395"/>
      <c r="D19" s="395"/>
      <c r="E19" s="395"/>
      <c r="F19" s="395"/>
      <c r="G19" s="877"/>
      <c r="H19" s="6"/>
    </row>
    <row r="20" spans="1:15" ht="16.5" customHeight="1">
      <c r="A20" s="7" t="s">
        <v>347</v>
      </c>
      <c r="C20" s="395">
        <v>0</v>
      </c>
      <c r="D20" s="395">
        <f>+SOCI!D23</f>
        <v>1982048.2136555552</v>
      </c>
      <c r="E20" s="395">
        <v>0</v>
      </c>
      <c r="F20" s="395">
        <v>0</v>
      </c>
      <c r="G20" s="395">
        <f>SUM(C20:F20)</f>
        <v>1982048.2136555552</v>
      </c>
      <c r="H20" s="6"/>
    </row>
    <row r="21" spans="1:15" ht="16.5" customHeight="1">
      <c r="C21" s="395"/>
      <c r="D21" s="395"/>
      <c r="E21" s="395"/>
      <c r="F21" s="395"/>
      <c r="G21" s="877"/>
      <c r="H21" s="6"/>
    </row>
    <row r="22" spans="1:15" ht="16.5" customHeight="1">
      <c r="A22" s="7" t="s">
        <v>759</v>
      </c>
      <c r="C22" s="395">
        <v>0</v>
      </c>
      <c r="D22" s="878">
        <v>0</v>
      </c>
      <c r="E22" s="395">
        <f>+SOCI!D27</f>
        <v>-1769452.7142857164</v>
      </c>
      <c r="F22" s="395">
        <v>0</v>
      </c>
      <c r="G22" s="395">
        <f>SUM(C22:F22)</f>
        <v>-1769452.7142857164</v>
      </c>
      <c r="H22" s="6"/>
    </row>
    <row r="23" spans="1:15" ht="16.5" customHeight="1">
      <c r="C23" s="396"/>
      <c r="D23" s="396"/>
      <c r="E23" s="396"/>
      <c r="F23" s="396"/>
      <c r="G23" s="396"/>
      <c r="H23" s="6"/>
    </row>
    <row r="24" spans="1:15" ht="16.5" customHeight="1" thickBot="1">
      <c r="A24" s="7" t="s">
        <v>643</v>
      </c>
      <c r="C24" s="397">
        <f>SUM(C18:C23)</f>
        <v>25000000</v>
      </c>
      <c r="D24" s="397">
        <f>SUM(D18:D23)</f>
        <v>6716594.2816314194</v>
      </c>
      <c r="E24" s="397">
        <f>SUM(E18:E23)+0.6</f>
        <v>15424772.385714283</v>
      </c>
      <c r="F24" s="397">
        <f>SOFP!C37</f>
        <v>13261699</v>
      </c>
      <c r="G24" s="397">
        <f>SUM(C24:F24)</f>
        <v>60403065.667345703</v>
      </c>
      <c r="H24" s="6"/>
      <c r="J24" s="6"/>
    </row>
    <row r="25" spans="1:15" ht="16.5" customHeight="1" thickTop="1">
      <c r="G25" s="6"/>
    </row>
    <row r="26" spans="1:15" ht="16.5" customHeight="1">
      <c r="D26" s="6"/>
      <c r="E26" s="6"/>
    </row>
    <row r="27" spans="1:15" ht="16.5" customHeight="1">
      <c r="A27" s="1196" t="str">
        <f>SOFP!A51</f>
        <v>The annexed notes 1 to 30 form an integral part of these financial statements.</v>
      </c>
      <c r="B27" s="1196"/>
      <c r="C27" s="1196"/>
      <c r="D27" s="1196"/>
      <c r="E27" s="1196"/>
      <c r="F27" s="1196"/>
      <c r="G27" s="1196"/>
      <c r="O27" s="7"/>
    </row>
    <row r="28" spans="1:15" ht="16.5" customHeight="1">
      <c r="O28" s="7"/>
    </row>
    <row r="29" spans="1:15" ht="16.5" customHeight="1">
      <c r="O29" s="7"/>
    </row>
    <row r="30" spans="1:15" ht="16.5" customHeight="1">
      <c r="O30" s="7"/>
    </row>
    <row r="31" spans="1:15" ht="16.5" customHeight="1">
      <c r="H31" s="8"/>
    </row>
    <row r="32" spans="1:15" ht="16.5" customHeight="1"/>
    <row r="33" spans="1:15" ht="16.5" customHeight="1">
      <c r="A33" s="1191" t="s">
        <v>404</v>
      </c>
      <c r="B33" s="1191"/>
      <c r="C33" s="1191"/>
      <c r="D33" s="1191"/>
      <c r="E33" s="1191"/>
      <c r="F33" s="1191"/>
      <c r="G33" s="1191"/>
      <c r="H33" s="9"/>
      <c r="I33" s="9"/>
      <c r="J33" s="9"/>
    </row>
    <row r="34" spans="1:15" ht="16.5" customHeight="1">
      <c r="A34" s="10"/>
      <c r="B34" s="11"/>
      <c r="C34" s="12"/>
      <c r="D34" s="12"/>
      <c r="E34" s="12"/>
      <c r="F34" s="12"/>
      <c r="G34" s="12"/>
      <c r="H34" s="12"/>
      <c r="I34" s="12"/>
      <c r="J34" s="12"/>
    </row>
    <row r="35" spans="1:15" ht="16.5" customHeight="1"/>
    <row r="36" spans="1:15" ht="16.5" customHeight="1"/>
    <row r="37" spans="1:15" ht="16.5" customHeight="1"/>
    <row r="38" spans="1:15" ht="15.95" customHeight="1">
      <c r="O38" s="13"/>
    </row>
    <row r="39" spans="1:15" ht="15.95" customHeight="1"/>
  </sheetData>
  <mergeCells count="9">
    <mergeCell ref="A33:G33"/>
    <mergeCell ref="A27:G27"/>
    <mergeCell ref="C8:G8"/>
    <mergeCell ref="C5:C6"/>
    <mergeCell ref="E5:E6"/>
    <mergeCell ref="G5:G6"/>
    <mergeCell ref="D5:D6"/>
    <mergeCell ref="F5:F6"/>
    <mergeCell ref="A5:B6"/>
  </mergeCells>
  <printOptions horizontalCentered="1"/>
  <pageMargins left="1" right="0.75" top="0.75" bottom="0.75" header="0" footer="0"/>
  <pageSetup paperSize="9" scale="91" orientation="landscape" r:id="rId1"/>
  <headerFooter alignWithMargins="0"/>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Materiality</vt:lpstr>
      <vt:lpstr>Adj entries</vt:lpstr>
      <vt:lpstr>DEbtors</vt:lpstr>
      <vt:lpstr>Creditor</vt:lpstr>
      <vt:lpstr>Trial</vt:lpstr>
      <vt:lpstr>SOFP</vt:lpstr>
      <vt:lpstr>SOCI</vt:lpstr>
      <vt:lpstr>SOCF</vt:lpstr>
      <vt:lpstr>SOCE</vt:lpstr>
      <vt:lpstr>FAS</vt:lpstr>
      <vt:lpstr>Notes</vt:lpstr>
      <vt:lpstr>Finan.inst</vt:lpstr>
      <vt:lpstr>Provision</vt:lpstr>
      <vt:lpstr>Proration of detail Exp.</vt:lpstr>
      <vt:lpstr>Tax Depreciation Schedule</vt:lpstr>
      <vt:lpstr>Deferred tax</vt:lpstr>
      <vt:lpstr>DTA</vt:lpstr>
      <vt:lpstr>NET CAPITAL</vt:lpstr>
      <vt:lpstr>NET CAPITAL NOTES</vt:lpstr>
      <vt:lpstr>non current assets</vt:lpstr>
      <vt:lpstr>ppe</vt:lpstr>
      <vt:lpstr>intangible assets</vt:lpstr>
      <vt:lpstr>long term investment</vt:lpstr>
      <vt:lpstr>cash n bank</vt:lpstr>
      <vt:lpstr>share capital</vt:lpstr>
      <vt:lpstr>Sheet4</vt:lpstr>
      <vt:lpstr>'Adj entries'!Print_Area</vt:lpstr>
      <vt:lpstr>Creditor!Print_Area</vt:lpstr>
      <vt:lpstr>DEbtors!Print_Area</vt:lpstr>
      <vt:lpstr>'Deferred tax'!Print_Area</vt:lpstr>
      <vt:lpstr>DTA!Print_Area</vt:lpstr>
      <vt:lpstr>FAS!Print_Area</vt:lpstr>
      <vt:lpstr>Finan.inst!Print_Area</vt:lpstr>
      <vt:lpstr>Materiality!Print_Area</vt:lpstr>
      <vt:lpstr>'NET CAPITAL'!Print_Area</vt:lpstr>
      <vt:lpstr>'NET CAPITAL NOTES'!Print_Area</vt:lpstr>
      <vt:lpstr>Notes!Print_Area</vt:lpstr>
      <vt:lpstr>'Proration of detail Exp.'!Print_Area</vt:lpstr>
      <vt:lpstr>Provision!Print_Area</vt:lpstr>
      <vt:lpstr>SOCE!Print_Area</vt:lpstr>
      <vt:lpstr>SOCF!Print_Area</vt:lpstr>
      <vt:lpstr>SOCI!Print_Area</vt:lpstr>
      <vt:lpstr>SOFP!Print_Area</vt:lpstr>
      <vt:lpstr>'Tax Depreciation Schedule'!Print_Area</vt:lpstr>
      <vt:lpstr>Trial!Print_Area</vt:lpstr>
      <vt:lpstr>Creditor!Print_Titles</vt:lpstr>
      <vt:lpstr>DEbtors!Print_Titles</vt:lpstr>
      <vt:lpstr>Finan.inst!Print_Titles</vt:lpstr>
      <vt:lpstr>Notes!Print_Titles</vt:lpstr>
      <vt:lpstr>'Proration of detail Exp.'!Print_Titles</vt:lpstr>
      <vt:lpstr>Trial!Print_Titles</vt:lpstr>
    </vt:vector>
  </TitlesOfParts>
  <Company>Masoom Akhtar &amp; Co.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Muhammad Rizwan</dc:creator>
  <cp:lastModifiedBy>Arif</cp:lastModifiedBy>
  <cp:lastPrinted>2018-09-12T06:50:36Z</cp:lastPrinted>
  <dcterms:created xsi:type="dcterms:W3CDTF">2004-10-15T06:53:38Z</dcterms:created>
  <dcterms:modified xsi:type="dcterms:W3CDTF">2019-01-14T13:32:58Z</dcterms:modified>
</cp:coreProperties>
</file>